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 Database\Land &amp; ECF studies\"/>
    </mc:Choice>
  </mc:AlternateContent>
  <xr:revisionPtr revIDLastSave="0" documentId="13_ncr:1_{86CC6B73-6062-4F7A-A802-3DADF9631851}" xr6:coauthVersionLast="47" xr6:coauthVersionMax="47" xr10:uidLastSave="{00000000-0000-0000-0000-000000000000}"/>
  <bookViews>
    <workbookView xWindow="-120" yWindow="-120" windowWidth="21840" windowHeight="13020" xr2:uid="{68233312-2D07-4AD0-8752-94D632C04538}"/>
  </bookViews>
  <sheets>
    <sheet name="Land Analysis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2" l="1"/>
  <c r="K6" i="2"/>
  <c r="Q6" i="2" s="1"/>
  <c r="I9" i="2"/>
  <c r="K9" i="2"/>
  <c r="Q9" i="2" s="1"/>
  <c r="I5" i="2"/>
  <c r="K5" i="2"/>
  <c r="Q5" i="2" s="1"/>
  <c r="I4" i="2"/>
  <c r="K4" i="2"/>
  <c r="Q4" i="2" s="1"/>
  <c r="I2" i="2"/>
  <c r="Q2" i="2"/>
  <c r="I3" i="2"/>
  <c r="K3" i="2"/>
  <c r="S3" i="2" s="1"/>
  <c r="I6" i="2"/>
  <c r="R6" i="2"/>
  <c r="I7" i="2"/>
  <c r="K7" i="2"/>
  <c r="Q7" i="2" s="1"/>
  <c r="I8" i="2"/>
  <c r="K8" i="2"/>
  <c r="Q8" i="2" s="1"/>
  <c r="S6" i="2" l="1"/>
  <c r="S4" i="2"/>
  <c r="S9" i="2"/>
  <c r="R9" i="2"/>
  <c r="R5" i="2"/>
  <c r="R4" i="2"/>
  <c r="S5" i="2"/>
  <c r="R3" i="2"/>
  <c r="S7" i="2"/>
  <c r="Q3" i="2"/>
  <c r="S8" i="2"/>
  <c r="R7" i="2"/>
  <c r="S2" i="2"/>
  <c r="R8" i="2"/>
  <c r="R2" i="2"/>
  <c r="K10" i="2" l="1"/>
  <c r="I12" i="2"/>
  <c r="H10" i="2"/>
  <c r="D10" i="2"/>
  <c r="M10" i="2"/>
  <c r="O10" i="2"/>
  <c r="L10" i="2"/>
  <c r="J10" i="2"/>
  <c r="P10" i="2"/>
  <c r="G10" i="2"/>
  <c r="I11" i="2" l="1"/>
  <c r="M12" i="2"/>
  <c r="P12" i="2"/>
  <c r="S12" i="2"/>
</calcChain>
</file>

<file path=xl/sharedStrings.xml><?xml version="1.0" encoding="utf-8"?>
<sst xmlns="http://schemas.openxmlformats.org/spreadsheetml/2006/main" count="122" uniqueCount="73">
  <si>
    <t>Parcel Number</t>
  </si>
  <si>
    <t>Street Address</t>
  </si>
  <si>
    <t>Sale Date</t>
  </si>
  <si>
    <t>Sale Price</t>
  </si>
  <si>
    <t>Instr.</t>
  </si>
  <si>
    <t>Terms of Sale</t>
  </si>
  <si>
    <t>Adj. Sale $</t>
  </si>
  <si>
    <t>Asd. when Sold</t>
  </si>
  <si>
    <t>Asd/Adj. Sale</t>
  </si>
  <si>
    <t>Cur. Appraisal</t>
  </si>
  <si>
    <t>Land Residual</t>
  </si>
  <si>
    <t>Est. Land Value</t>
  </si>
  <si>
    <t>Effec. Front</t>
  </si>
  <si>
    <t>Depth</t>
  </si>
  <si>
    <t>Net Acres</t>
  </si>
  <si>
    <t>Total Acres</t>
  </si>
  <si>
    <t>Dollars/FF</t>
  </si>
  <si>
    <t>Dollars/Acre</t>
  </si>
  <si>
    <t>Dollars/SqFt</t>
  </si>
  <si>
    <t>Actual Front</t>
  </si>
  <si>
    <t>ECF Area</t>
  </si>
  <si>
    <t>Liber/Page</t>
  </si>
  <si>
    <t>Other Parcels in Sale</t>
  </si>
  <si>
    <t>Land Table</t>
  </si>
  <si>
    <t>Gravel</t>
  </si>
  <si>
    <t>Paved</t>
  </si>
  <si>
    <t>Inspected Date</t>
  </si>
  <si>
    <t>Use Code</t>
  </si>
  <si>
    <t>Class</t>
  </si>
  <si>
    <t>Rate Group 1</t>
  </si>
  <si>
    <t>021-500-116-1000-00</t>
  </si>
  <si>
    <t>9205 MAPLE ST</t>
  </si>
  <si>
    <t>WD</t>
  </si>
  <si>
    <t>03-ARM'S LENGTH</t>
  </si>
  <si>
    <t>WT-FT</t>
  </si>
  <si>
    <t>1532/1229</t>
  </si>
  <si>
    <t>FOSTORIA PLATTED LOTS</t>
  </si>
  <si>
    <t>NOT INSPECTED</t>
  </si>
  <si>
    <t>401</t>
  </si>
  <si>
    <t xml:space="preserve">FOSTORIA WEST </t>
  </si>
  <si>
    <t>021-500-119-0100-00</t>
  </si>
  <si>
    <t>BEECH ST</t>
  </si>
  <si>
    <t>19-MULTI PARCEL ARM'S LENGTH</t>
  </si>
  <si>
    <t>1569/868</t>
  </si>
  <si>
    <t>021-500-119-0800-00, 021-500-119-0900-00</t>
  </si>
  <si>
    <t>402</t>
  </si>
  <si>
    <t>FOSTORIA  EAST</t>
  </si>
  <si>
    <t>021-500-119-0800-00</t>
  </si>
  <si>
    <t>021-500-119-0900-00, 021-500-119-0100-00</t>
  </si>
  <si>
    <t>021-500-119-0900-00</t>
  </si>
  <si>
    <t>9255 BEECH ST</t>
  </si>
  <si>
    <t>021-500-119-0800-00, 021-500-119-0100-00</t>
  </si>
  <si>
    <t>021-500-120-1000-00</t>
  </si>
  <si>
    <t>9255 FOSTER ST</t>
  </si>
  <si>
    <t>1559/289</t>
  </si>
  <si>
    <t>FOSTORIA MAIN</t>
  </si>
  <si>
    <t>021-500-121-0800-00</t>
  </si>
  <si>
    <t>9273 MAPLE ST</t>
  </si>
  <si>
    <t>PTA</t>
  </si>
  <si>
    <t>SWTR</t>
  </si>
  <si>
    <t>021-500-170-0100-00</t>
  </si>
  <si>
    <t>FOSTORIA RD</t>
  </si>
  <si>
    <t>QC</t>
  </si>
  <si>
    <t>1547/246</t>
  </si>
  <si>
    <t>021-500-171-0100-00</t>
  </si>
  <si>
    <t>9517 FOSTORIA RD</t>
  </si>
  <si>
    <t>Totals:</t>
  </si>
  <si>
    <t>Sale. Ratio =&gt;</t>
  </si>
  <si>
    <t>Average</t>
  </si>
  <si>
    <t>Std. Dev. =&gt;</t>
  </si>
  <si>
    <t>per FF=&gt;</t>
  </si>
  <si>
    <t>per Net Acre=&gt;</t>
  </si>
  <si>
    <t>per SqFt=&gt;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</si>
</sst>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164" formatCode="#0.00_);[Red]\(#0.00\)"/>
    <numFmt numFmtId="165" formatCode="mm/dd/yy"/>
    <numFmt numFmtId="166" formatCode="#,##0.0_);[Red]\(#,##0.0\)"/>
    <numFmt numFmtId="167" formatCode="#0.0_);[Red]\(#0.0\)"/>
    <numFmt numFmtId="168" formatCode="&quot;$&quot;#,##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quotePrefix="1"/>
    <xf numFmtId="14" fontId="0" fillId="0" borderId="0" xfId="0" applyNumberFormat="1"/>
    <xf numFmtId="0" fontId="2" fillId="3" borderId="1" xfId="0" applyFont="1" applyFill="1" applyBorder="1"/>
    <xf numFmtId="0" fontId="2" fillId="3" borderId="1" xfId="0" applyFont="1" applyFill="1" applyBorder="1" applyAlignment="1">
      <alignment horizontal="right"/>
    </xf>
    <xf numFmtId="0" fontId="2" fillId="3" borderId="0" xfId="0" applyFont="1" applyFill="1" applyBorder="1"/>
    <xf numFmtId="0" fontId="2" fillId="3" borderId="0" xfId="0" applyFont="1" applyFill="1" applyBorder="1" applyAlignment="1">
      <alignment horizontal="right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right"/>
    </xf>
    <xf numFmtId="6" fontId="1" fillId="2" borderId="0" xfId="0" applyNumberFormat="1" applyFont="1" applyFill="1" applyAlignment="1">
      <alignment horizontal="center"/>
    </xf>
    <xf numFmtId="6" fontId="0" fillId="0" borderId="0" xfId="0" applyNumberFormat="1"/>
    <xf numFmtId="6" fontId="2" fillId="3" borderId="1" xfId="0" applyNumberFormat="1" applyFont="1" applyFill="1" applyBorder="1"/>
    <xf numFmtId="6" fontId="2" fillId="3" borderId="0" xfId="0" applyNumberFormat="1" applyFont="1" applyFill="1" applyBorder="1"/>
    <xf numFmtId="6" fontId="2" fillId="3" borderId="2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2" fillId="3" borderId="1" xfId="0" applyNumberFormat="1" applyFont="1" applyFill="1" applyBorder="1"/>
    <xf numFmtId="164" fontId="2" fillId="3" borderId="0" xfId="0" applyNumberFormat="1" applyFont="1" applyFill="1" applyBorder="1"/>
    <xf numFmtId="164" fontId="2" fillId="3" borderId="2" xfId="0" applyNumberFormat="1" applyFont="1" applyFill="1" applyBorder="1"/>
    <xf numFmtId="165" fontId="1" fillId="2" borderId="0" xfId="0" applyNumberFormat="1" applyFont="1" applyFill="1" applyAlignment="1">
      <alignment horizontal="center"/>
    </xf>
    <xf numFmtId="165" fontId="0" fillId="0" borderId="0" xfId="0" applyNumberFormat="1"/>
    <xf numFmtId="165" fontId="2" fillId="3" borderId="1" xfId="0" applyNumberFormat="1" applyFont="1" applyFill="1" applyBorder="1"/>
    <xf numFmtId="165" fontId="2" fillId="3" borderId="0" xfId="0" applyNumberFormat="1" applyFont="1" applyFill="1" applyBorder="1"/>
    <xf numFmtId="165" fontId="2" fillId="3" borderId="2" xfId="0" applyNumberFormat="1" applyFont="1" applyFill="1" applyBorder="1"/>
    <xf numFmtId="166" fontId="1" fillId="2" borderId="0" xfId="0" applyNumberFormat="1" applyFont="1" applyFill="1" applyAlignment="1">
      <alignment horizontal="center"/>
    </xf>
    <xf numFmtId="166" fontId="0" fillId="0" borderId="0" xfId="0" applyNumberFormat="1"/>
    <xf numFmtId="166" fontId="2" fillId="3" borderId="1" xfId="0" applyNumberFormat="1" applyFont="1" applyFill="1" applyBorder="1"/>
    <xf numFmtId="166" fontId="2" fillId="3" borderId="0" xfId="0" applyNumberFormat="1" applyFont="1" applyFill="1" applyBorder="1"/>
    <xf numFmtId="167" fontId="1" fillId="2" borderId="0" xfId="0" applyNumberFormat="1" applyFont="1" applyFill="1" applyAlignment="1">
      <alignment horizontal="center"/>
    </xf>
    <xf numFmtId="167" fontId="0" fillId="0" borderId="0" xfId="0" applyNumberFormat="1"/>
    <xf numFmtId="167" fontId="2" fillId="3" borderId="1" xfId="0" applyNumberFormat="1" applyFont="1" applyFill="1" applyBorder="1"/>
    <xf numFmtId="167" fontId="2" fillId="3" borderId="0" xfId="0" applyNumberFormat="1" applyFont="1" applyFill="1" applyBorder="1"/>
    <xf numFmtId="167" fontId="2" fillId="3" borderId="2" xfId="0" applyNumberFormat="1" applyFont="1" applyFill="1" applyBorder="1"/>
    <xf numFmtId="40" fontId="1" fillId="2" borderId="0" xfId="0" applyNumberFormat="1" applyFont="1" applyFill="1" applyAlignment="1">
      <alignment horizontal="center"/>
    </xf>
    <xf numFmtId="40" fontId="0" fillId="0" borderId="0" xfId="0" applyNumberFormat="1"/>
    <xf numFmtId="40" fontId="2" fillId="3" borderId="1" xfId="0" applyNumberFormat="1" applyFont="1" applyFill="1" applyBorder="1"/>
    <xf numFmtId="40" fontId="2" fillId="3" borderId="0" xfId="0" applyNumberFormat="1" applyFont="1" applyFill="1" applyBorder="1"/>
    <xf numFmtId="40" fontId="2" fillId="3" borderId="2" xfId="0" applyNumberFormat="1" applyFont="1" applyFill="1" applyBorder="1"/>
    <xf numFmtId="8" fontId="1" fillId="2" borderId="0" xfId="0" applyNumberFormat="1" applyFont="1" applyFill="1" applyAlignment="1">
      <alignment horizontal="center"/>
    </xf>
    <xf numFmtId="8" fontId="0" fillId="0" borderId="0" xfId="0" applyNumberFormat="1"/>
    <xf numFmtId="8" fontId="2" fillId="3" borderId="1" xfId="0" applyNumberFormat="1" applyFont="1" applyFill="1" applyBorder="1"/>
    <xf numFmtId="8" fontId="2" fillId="3" borderId="0" xfId="0" applyNumberFormat="1" applyFont="1" applyFill="1" applyBorder="1"/>
    <xf numFmtId="8" fontId="2" fillId="3" borderId="2" xfId="0" applyNumberFormat="1" applyFont="1" applyFill="1" applyBorder="1"/>
    <xf numFmtId="168" fontId="2" fillId="4" borderId="2" xfId="0" applyNumberFormat="1" applyFont="1" applyFill="1" applyBorder="1"/>
  </cellXfs>
  <cellStyles count="1">
    <cellStyle name="Normal" xfId="0" builtinId="0"/>
  </cellStyles>
  <dxfs count="2">
    <dxf>
      <fill>
        <patternFill>
          <bgColor rgb="FFFFFFFF"/>
        </patternFill>
      </fill>
    </dxf>
    <dxf>
      <fill>
        <patternFill>
          <bgColor rgb="FFA7E4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90FDB-5145-47ED-BE36-C8EF5872B66E}">
  <dimension ref="A1:AX12"/>
  <sheetViews>
    <sheetView tabSelected="1" topLeftCell="D1" workbookViewId="0">
      <selection activeCell="M12" sqref="M12"/>
    </sheetView>
  </sheetViews>
  <sheetFormatPr defaultRowHeight="15" x14ac:dyDescent="0.25"/>
  <cols>
    <col min="1" max="1" width="24.28515625" customWidth="1"/>
    <col min="2" max="2" width="20.140625" customWidth="1"/>
    <col min="3" max="3" width="16.7109375" style="25" customWidth="1"/>
    <col min="4" max="4" width="17.7109375" style="15" customWidth="1"/>
    <col min="5" max="5" width="8.7109375" customWidth="1"/>
    <col min="6" max="6" width="29.7109375" customWidth="1"/>
    <col min="7" max="8" width="17.7109375" style="15" customWidth="1"/>
    <col min="9" max="9" width="18.7109375" style="20" customWidth="1"/>
    <col min="10" max="10" width="17.7109375" style="15" customWidth="1"/>
    <col min="11" max="11" width="18.7109375" style="15" customWidth="1"/>
    <col min="12" max="12" width="20.7109375" style="15" customWidth="1"/>
    <col min="13" max="13" width="17.7109375" style="30" customWidth="1"/>
    <col min="14" max="14" width="10.7109375" style="34" customWidth="1"/>
    <col min="15" max="15" width="14.7109375" style="39" customWidth="1"/>
    <col min="16" max="16" width="16.7109375" style="39" customWidth="1"/>
    <col min="17" max="17" width="12.42578125" style="15" customWidth="1"/>
    <col min="18" max="18" width="15.42578125" style="15" customWidth="1"/>
    <col min="19" max="19" width="16.140625" style="44" customWidth="1"/>
    <col min="20" max="20" width="17.7109375" style="39" customWidth="1"/>
    <col min="21" max="21" width="20.7109375" style="4" customWidth="1"/>
    <col min="22" max="22" width="20.7109375" customWidth="1"/>
    <col min="23" max="23" width="40.7109375" customWidth="1"/>
    <col min="24" max="24" width="15.7109375" customWidth="1"/>
    <col min="25" max="27" width="20.7109375" customWidth="1"/>
    <col min="28" max="28" width="13.7109375" customWidth="1"/>
    <col min="29" max="30" width="20.7109375" customWidth="1"/>
  </cols>
  <sheetData>
    <row r="1" spans="1:50" x14ac:dyDescent="0.25">
      <c r="A1" s="1" t="s">
        <v>0</v>
      </c>
      <c r="B1" s="1" t="s">
        <v>1</v>
      </c>
      <c r="C1" s="24" t="s">
        <v>2</v>
      </c>
      <c r="D1" s="14" t="s">
        <v>3</v>
      </c>
      <c r="E1" s="1" t="s">
        <v>4</v>
      </c>
      <c r="F1" s="1" t="s">
        <v>5</v>
      </c>
      <c r="G1" s="14" t="s">
        <v>6</v>
      </c>
      <c r="H1" s="14" t="s">
        <v>7</v>
      </c>
      <c r="I1" s="19" t="s">
        <v>8</v>
      </c>
      <c r="J1" s="14" t="s">
        <v>9</v>
      </c>
      <c r="K1" s="14" t="s">
        <v>10</v>
      </c>
      <c r="L1" s="14" t="s">
        <v>11</v>
      </c>
      <c r="M1" s="29" t="s">
        <v>12</v>
      </c>
      <c r="N1" s="33" t="s">
        <v>13</v>
      </c>
      <c r="O1" s="38" t="s">
        <v>14</v>
      </c>
      <c r="P1" s="38" t="s">
        <v>15</v>
      </c>
      <c r="Q1" s="14" t="s">
        <v>16</v>
      </c>
      <c r="R1" s="14" t="s">
        <v>17</v>
      </c>
      <c r="S1" s="43" t="s">
        <v>18</v>
      </c>
      <c r="T1" s="38" t="s">
        <v>19</v>
      </c>
      <c r="U1" s="3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x14ac:dyDescent="0.25">
      <c r="A2" t="s">
        <v>30</v>
      </c>
      <c r="B2" t="s">
        <v>31</v>
      </c>
      <c r="C2" s="25">
        <v>45077</v>
      </c>
      <c r="D2" s="15">
        <v>88000</v>
      </c>
      <c r="E2" t="s">
        <v>32</v>
      </c>
      <c r="F2" t="s">
        <v>33</v>
      </c>
      <c r="G2" s="15">
        <v>88000</v>
      </c>
      <c r="H2" s="15">
        <v>49900</v>
      </c>
      <c r="I2" s="20">
        <f>H2/G2*100</f>
        <v>56.704545454545453</v>
      </c>
      <c r="J2" s="15">
        <v>99878</v>
      </c>
      <c r="K2" s="15">
        <f>G2-93938</f>
        <v>-5938</v>
      </c>
      <c r="L2" s="15">
        <v>5940</v>
      </c>
      <c r="M2" s="30">
        <v>66</v>
      </c>
      <c r="N2" s="34">
        <v>132</v>
      </c>
      <c r="O2" s="39">
        <v>0.2</v>
      </c>
      <c r="P2" s="39">
        <v>0.2</v>
      </c>
      <c r="Q2" s="15">
        <f>K2/M2</f>
        <v>-89.969696969696969</v>
      </c>
      <c r="R2" s="15">
        <f>K2/O2</f>
        <v>-29690</v>
      </c>
      <c r="S2" s="44">
        <f>K2/O2/43560</f>
        <v>-0.68158861340679522</v>
      </c>
      <c r="T2" s="39">
        <v>66</v>
      </c>
      <c r="U2" s="5" t="s">
        <v>34</v>
      </c>
      <c r="V2" t="s">
        <v>35</v>
      </c>
      <c r="X2" t="s">
        <v>36</v>
      </c>
      <c r="Y2">
        <v>0</v>
      </c>
      <c r="Z2">
        <v>0</v>
      </c>
      <c r="AA2" t="s">
        <v>37</v>
      </c>
      <c r="AC2" s="6" t="s">
        <v>38</v>
      </c>
      <c r="AD2" t="s">
        <v>39</v>
      </c>
      <c r="AO2" s="2"/>
      <c r="AQ2" s="2"/>
    </row>
    <row r="3" spans="1:50" x14ac:dyDescent="0.25">
      <c r="A3" t="s">
        <v>40</v>
      </c>
      <c r="B3" t="s">
        <v>41</v>
      </c>
      <c r="C3" s="25">
        <v>45729</v>
      </c>
      <c r="D3" s="15">
        <v>240000</v>
      </c>
      <c r="E3" t="s">
        <v>32</v>
      </c>
      <c r="F3" t="s">
        <v>42</v>
      </c>
      <c r="G3" s="15">
        <v>240000</v>
      </c>
      <c r="H3" s="15">
        <v>109000</v>
      </c>
      <c r="I3" s="20">
        <f>H3/G3*100</f>
        <v>45.416666666666664</v>
      </c>
      <c r="J3" s="15">
        <v>217294</v>
      </c>
      <c r="K3" s="15">
        <f>G3-180862</f>
        <v>59138</v>
      </c>
      <c r="L3" s="15">
        <v>36432</v>
      </c>
      <c r="M3" s="30">
        <v>396</v>
      </c>
      <c r="N3" s="34">
        <v>396</v>
      </c>
      <c r="O3" s="39">
        <v>1.2</v>
      </c>
      <c r="P3" s="39">
        <v>0.6</v>
      </c>
      <c r="Q3" s="15">
        <f>K3/M3</f>
        <v>149.33838383838383</v>
      </c>
      <c r="R3" s="15">
        <f>K3/O3</f>
        <v>49281.666666666672</v>
      </c>
      <c r="S3" s="44">
        <f>K3/O3/43560</f>
        <v>1.1313513927150292</v>
      </c>
      <c r="T3" s="39">
        <v>396</v>
      </c>
      <c r="U3" s="5" t="s">
        <v>34</v>
      </c>
      <c r="V3" t="s">
        <v>43</v>
      </c>
      <c r="W3" t="s">
        <v>44</v>
      </c>
      <c r="X3" t="s">
        <v>36</v>
      </c>
      <c r="Y3">
        <v>0</v>
      </c>
      <c r="Z3">
        <v>0</v>
      </c>
      <c r="AA3" t="s">
        <v>37</v>
      </c>
      <c r="AC3" s="6" t="s">
        <v>45</v>
      </c>
      <c r="AD3" t="s">
        <v>46</v>
      </c>
    </row>
    <row r="4" spans="1:50" x14ac:dyDescent="0.25">
      <c r="A4" t="s">
        <v>47</v>
      </c>
      <c r="B4" t="s">
        <v>41</v>
      </c>
      <c r="C4" s="25">
        <v>45729</v>
      </c>
      <c r="D4" s="15">
        <v>240000</v>
      </c>
      <c r="E4" t="s">
        <v>32</v>
      </c>
      <c r="F4" t="s">
        <v>42</v>
      </c>
      <c r="G4" s="15">
        <v>240000</v>
      </c>
      <c r="H4" s="15">
        <v>109000</v>
      </c>
      <c r="I4" s="20">
        <f>H4/G4*100</f>
        <v>45.416666666666664</v>
      </c>
      <c r="J4" s="15">
        <v>217294</v>
      </c>
      <c r="K4" s="15">
        <f>G4-180862</f>
        <v>59138</v>
      </c>
      <c r="L4" s="15">
        <v>36432</v>
      </c>
      <c r="M4" s="30">
        <v>396</v>
      </c>
      <c r="N4" s="34">
        <v>396</v>
      </c>
      <c r="O4" s="39">
        <v>1.2</v>
      </c>
      <c r="P4" s="39">
        <v>0.3</v>
      </c>
      <c r="Q4" s="15">
        <f>K4/M4</f>
        <v>149.33838383838383</v>
      </c>
      <c r="R4" s="15">
        <f>K4/O4</f>
        <v>49281.666666666672</v>
      </c>
      <c r="S4" s="44">
        <f>K4/O4/43560</f>
        <v>1.1313513927150292</v>
      </c>
      <c r="T4" s="39">
        <v>396</v>
      </c>
      <c r="U4" s="5" t="s">
        <v>34</v>
      </c>
      <c r="V4" t="s">
        <v>43</v>
      </c>
      <c r="W4" t="s">
        <v>48</v>
      </c>
      <c r="X4" t="s">
        <v>36</v>
      </c>
      <c r="Y4">
        <v>0</v>
      </c>
      <c r="Z4">
        <v>0</v>
      </c>
      <c r="AA4" t="s">
        <v>37</v>
      </c>
      <c r="AC4" s="6" t="s">
        <v>38</v>
      </c>
      <c r="AD4" t="s">
        <v>46</v>
      </c>
    </row>
    <row r="5" spans="1:50" x14ac:dyDescent="0.25">
      <c r="A5" t="s">
        <v>49</v>
      </c>
      <c r="B5" t="s">
        <v>50</v>
      </c>
      <c r="C5" s="25">
        <v>45729</v>
      </c>
      <c r="D5" s="15">
        <v>240000</v>
      </c>
      <c r="E5" t="s">
        <v>32</v>
      </c>
      <c r="F5" t="s">
        <v>42</v>
      </c>
      <c r="G5" s="15">
        <v>240000</v>
      </c>
      <c r="H5" s="15">
        <v>109000</v>
      </c>
      <c r="I5" s="20">
        <f>H5/G5*100</f>
        <v>45.416666666666664</v>
      </c>
      <c r="J5" s="15">
        <v>217294</v>
      </c>
      <c r="K5" s="15">
        <f>G5-180862</f>
        <v>59138</v>
      </c>
      <c r="L5" s="15">
        <v>36432</v>
      </c>
      <c r="M5" s="30">
        <v>396</v>
      </c>
      <c r="N5" s="34">
        <v>396</v>
      </c>
      <c r="O5" s="39">
        <v>1.2</v>
      </c>
      <c r="P5" s="39">
        <v>0.3</v>
      </c>
      <c r="Q5" s="15">
        <f>K5/M5</f>
        <v>149.33838383838383</v>
      </c>
      <c r="R5" s="15">
        <f>K5/O5</f>
        <v>49281.666666666672</v>
      </c>
      <c r="S5" s="44">
        <f>K5/O5/43560</f>
        <v>1.1313513927150292</v>
      </c>
      <c r="T5" s="39">
        <v>396</v>
      </c>
      <c r="U5" s="5" t="s">
        <v>34</v>
      </c>
      <c r="V5" t="s">
        <v>43</v>
      </c>
      <c r="W5" t="s">
        <v>51</v>
      </c>
      <c r="X5" t="s">
        <v>36</v>
      </c>
      <c r="Y5">
        <v>0</v>
      </c>
      <c r="Z5">
        <v>0</v>
      </c>
      <c r="AA5" t="s">
        <v>37</v>
      </c>
      <c r="AC5" s="6" t="s">
        <v>38</v>
      </c>
      <c r="AD5" t="s">
        <v>46</v>
      </c>
    </row>
    <row r="6" spans="1:50" x14ac:dyDescent="0.25">
      <c r="A6" t="s">
        <v>52</v>
      </c>
      <c r="B6" t="s">
        <v>53</v>
      </c>
      <c r="C6" s="25">
        <v>45548</v>
      </c>
      <c r="D6" s="15">
        <v>100000</v>
      </c>
      <c r="E6" t="s">
        <v>32</v>
      </c>
      <c r="F6" t="s">
        <v>33</v>
      </c>
      <c r="G6" s="15">
        <v>100000</v>
      </c>
      <c r="H6" s="15">
        <v>77100</v>
      </c>
      <c r="I6" s="20">
        <f>H6/G6*100</f>
        <v>77.100000000000009</v>
      </c>
      <c r="J6" s="15">
        <v>151878</v>
      </c>
      <c r="K6" s="15">
        <f>G6-145806</f>
        <v>-45806</v>
      </c>
      <c r="L6" s="15">
        <v>6072</v>
      </c>
      <c r="M6" s="30">
        <v>66</v>
      </c>
      <c r="N6" s="34">
        <v>132</v>
      </c>
      <c r="O6" s="39">
        <v>0.2</v>
      </c>
      <c r="P6" s="39">
        <v>0.2</v>
      </c>
      <c r="Q6" s="15">
        <f>K6/M6</f>
        <v>-694.030303030303</v>
      </c>
      <c r="R6" s="15">
        <f>K6/O6</f>
        <v>-229030</v>
      </c>
      <c r="S6" s="44">
        <f>K6/O6/43560</f>
        <v>-5.2578053259871442</v>
      </c>
      <c r="T6" s="39">
        <v>66</v>
      </c>
      <c r="U6" s="5" t="s">
        <v>34</v>
      </c>
      <c r="V6" t="s">
        <v>54</v>
      </c>
      <c r="X6" t="s">
        <v>36</v>
      </c>
      <c r="Y6">
        <v>0</v>
      </c>
      <c r="Z6">
        <v>0</v>
      </c>
      <c r="AA6" t="s">
        <v>37</v>
      </c>
      <c r="AC6" s="6" t="s">
        <v>38</v>
      </c>
      <c r="AD6" t="s">
        <v>55</v>
      </c>
    </row>
    <row r="7" spans="1:50" x14ac:dyDescent="0.25">
      <c r="A7" t="s">
        <v>56</v>
      </c>
      <c r="B7" t="s">
        <v>57</v>
      </c>
      <c r="C7" s="25">
        <v>45198</v>
      </c>
      <c r="D7" s="15">
        <v>30000</v>
      </c>
      <c r="E7" t="s">
        <v>58</v>
      </c>
      <c r="F7" t="s">
        <v>33</v>
      </c>
      <c r="G7" s="15">
        <v>30000</v>
      </c>
      <c r="H7" s="15">
        <v>17900</v>
      </c>
      <c r="I7" s="20">
        <f>H7/G7*100</f>
        <v>59.666666666666671</v>
      </c>
      <c r="J7" s="15">
        <v>37178</v>
      </c>
      <c r="K7" s="15">
        <f>G7-30908</f>
        <v>-908</v>
      </c>
      <c r="L7" s="15">
        <v>6270</v>
      </c>
      <c r="M7" s="30">
        <v>66</v>
      </c>
      <c r="N7" s="34">
        <v>132</v>
      </c>
      <c r="O7" s="39">
        <v>0.2</v>
      </c>
      <c r="P7" s="39">
        <v>0.2</v>
      </c>
      <c r="Q7" s="15">
        <f>K7/M7</f>
        <v>-13.757575757575758</v>
      </c>
      <c r="R7" s="15">
        <f>K7/O7</f>
        <v>-4540</v>
      </c>
      <c r="S7" s="44">
        <f>K7/O7/43560</f>
        <v>-0.10422405876951331</v>
      </c>
      <c r="T7" s="39">
        <v>66</v>
      </c>
      <c r="U7" s="5" t="s">
        <v>59</v>
      </c>
      <c r="X7" t="s">
        <v>36</v>
      </c>
      <c r="Y7">
        <v>0</v>
      </c>
      <c r="Z7">
        <v>0</v>
      </c>
      <c r="AA7" t="s">
        <v>37</v>
      </c>
      <c r="AC7" s="6" t="s">
        <v>38</v>
      </c>
      <c r="AD7" t="s">
        <v>46</v>
      </c>
    </row>
    <row r="8" spans="1:50" x14ac:dyDescent="0.25">
      <c r="A8" t="s">
        <v>60</v>
      </c>
      <c r="B8" t="s">
        <v>61</v>
      </c>
      <c r="C8" s="25">
        <v>45342</v>
      </c>
      <c r="D8" s="15">
        <v>120000</v>
      </c>
      <c r="E8" t="s">
        <v>62</v>
      </c>
      <c r="F8" t="s">
        <v>33</v>
      </c>
      <c r="G8" s="15">
        <v>120000</v>
      </c>
      <c r="H8" s="15">
        <v>3000</v>
      </c>
      <c r="I8" s="20">
        <f>H8/G8*100</f>
        <v>2.5</v>
      </c>
      <c r="J8" s="15">
        <v>6072</v>
      </c>
      <c r="K8" s="15">
        <f>G8-0</f>
        <v>120000</v>
      </c>
      <c r="L8" s="15">
        <v>6072</v>
      </c>
      <c r="M8" s="30">
        <v>66</v>
      </c>
      <c r="N8" s="34">
        <v>132</v>
      </c>
      <c r="O8" s="39">
        <v>0.2</v>
      </c>
      <c r="P8" s="39">
        <v>0.2</v>
      </c>
      <c r="Q8" s="15">
        <f>K8/M8</f>
        <v>1818.1818181818182</v>
      </c>
      <c r="R8" s="15">
        <f>K8/O8</f>
        <v>600000</v>
      </c>
      <c r="S8" s="44">
        <f>K8/O8/43560</f>
        <v>13.774104683195592</v>
      </c>
      <c r="T8" s="39">
        <v>66</v>
      </c>
      <c r="U8" s="5" t="s">
        <v>34</v>
      </c>
      <c r="V8" t="s">
        <v>63</v>
      </c>
      <c r="W8" t="s">
        <v>64</v>
      </c>
      <c r="X8" t="s">
        <v>36</v>
      </c>
      <c r="Y8">
        <v>0</v>
      </c>
      <c r="Z8">
        <v>0</v>
      </c>
      <c r="AA8" t="s">
        <v>37</v>
      </c>
      <c r="AC8" s="6" t="s">
        <v>45</v>
      </c>
      <c r="AD8" t="s">
        <v>55</v>
      </c>
    </row>
    <row r="9" spans="1:50" ht="15.75" thickBot="1" x14ac:dyDescent="0.3">
      <c r="A9" t="s">
        <v>64</v>
      </c>
      <c r="B9" t="s">
        <v>65</v>
      </c>
      <c r="C9" s="25">
        <v>45342</v>
      </c>
      <c r="D9" s="15">
        <v>120000</v>
      </c>
      <c r="E9" t="s">
        <v>62</v>
      </c>
      <c r="F9" t="s">
        <v>33</v>
      </c>
      <c r="G9" s="15">
        <v>120000</v>
      </c>
      <c r="H9" s="15">
        <v>114100</v>
      </c>
      <c r="I9" s="20">
        <f>H9/G9*100</f>
        <v>95.083333333333329</v>
      </c>
      <c r="J9" s="15">
        <v>220151</v>
      </c>
      <c r="K9" s="15">
        <f>G9-196857</f>
        <v>-76857</v>
      </c>
      <c r="L9" s="15">
        <v>23294</v>
      </c>
      <c r="M9" s="30">
        <v>274</v>
      </c>
      <c r="N9" s="34">
        <v>547</v>
      </c>
      <c r="O9" s="39">
        <v>2.1819999999999999</v>
      </c>
      <c r="P9" s="39">
        <v>1.982</v>
      </c>
      <c r="Q9" s="15">
        <f>K9/M9</f>
        <v>-280.5</v>
      </c>
      <c r="R9" s="15">
        <f>K9/O9</f>
        <v>-35223.189734188818</v>
      </c>
      <c r="S9" s="44">
        <f>K9/O9/43560</f>
        <v>-0.80861317112462849</v>
      </c>
      <c r="T9" s="39">
        <v>274</v>
      </c>
      <c r="U9" s="5" t="s">
        <v>34</v>
      </c>
      <c r="V9" t="s">
        <v>63</v>
      </c>
      <c r="W9" t="s">
        <v>60</v>
      </c>
      <c r="X9" t="s">
        <v>36</v>
      </c>
      <c r="Y9">
        <v>0</v>
      </c>
      <c r="Z9">
        <v>0</v>
      </c>
      <c r="AA9" s="7">
        <v>44454</v>
      </c>
      <c r="AC9" s="6" t="s">
        <v>38</v>
      </c>
      <c r="AD9" t="s">
        <v>55</v>
      </c>
    </row>
    <row r="10" spans="1:50" ht="15.75" thickTop="1" x14ac:dyDescent="0.25">
      <c r="A10" s="8"/>
      <c r="B10" s="8"/>
      <c r="C10" s="26" t="s">
        <v>66</v>
      </c>
      <c r="D10" s="16">
        <f>+SUM(D2:D9)</f>
        <v>1178000</v>
      </c>
      <c r="E10" s="8"/>
      <c r="F10" s="8"/>
      <c r="G10" s="16">
        <f>+SUM(G2:G9)</f>
        <v>1178000</v>
      </c>
      <c r="H10" s="16">
        <f>+SUM(H2:H9)</f>
        <v>589000</v>
      </c>
      <c r="I10" s="21"/>
      <c r="J10" s="16">
        <f>+SUM(J2:J9)</f>
        <v>1167039</v>
      </c>
      <c r="K10" s="16">
        <f>+SUM(K2:K9)</f>
        <v>167905</v>
      </c>
      <c r="L10" s="16">
        <f>+SUM(L2:L9)</f>
        <v>156944</v>
      </c>
      <c r="M10" s="31">
        <f>+SUM(M2:M9)</f>
        <v>1726</v>
      </c>
      <c r="N10" s="35"/>
      <c r="O10" s="40">
        <f>+SUM(O2:O9)</f>
        <v>6.5820000000000007</v>
      </c>
      <c r="P10" s="40">
        <f>+SUM(P2:P9)</f>
        <v>3.9820000000000002</v>
      </c>
      <c r="Q10" s="16"/>
      <c r="R10" s="16"/>
      <c r="S10" s="45"/>
      <c r="T10" s="40"/>
      <c r="U10" s="9"/>
      <c r="V10" s="8"/>
      <c r="W10" s="8"/>
      <c r="X10" s="8"/>
      <c r="Y10" s="8"/>
      <c r="Z10" s="8"/>
      <c r="AA10" s="8"/>
      <c r="AB10" s="8"/>
      <c r="AC10" s="8"/>
      <c r="AD10" s="8"/>
    </row>
    <row r="11" spans="1:50" x14ac:dyDescent="0.25">
      <c r="A11" s="10"/>
      <c r="B11" s="10"/>
      <c r="C11" s="27"/>
      <c r="D11" s="17"/>
      <c r="E11" s="10"/>
      <c r="F11" s="10"/>
      <c r="G11" s="17"/>
      <c r="H11" s="17" t="s">
        <v>67</v>
      </c>
      <c r="I11" s="22">
        <f>H10/G10*100</f>
        <v>50</v>
      </c>
      <c r="J11" s="17"/>
      <c r="K11" s="17"/>
      <c r="L11" s="17" t="s">
        <v>68</v>
      </c>
      <c r="M11" s="32"/>
      <c r="N11" s="36"/>
      <c r="O11" s="41" t="s">
        <v>68</v>
      </c>
      <c r="P11" s="41"/>
      <c r="Q11" s="17"/>
      <c r="R11" s="17" t="s">
        <v>68</v>
      </c>
      <c r="S11" s="46"/>
      <c r="T11" s="41"/>
      <c r="U11" s="11"/>
      <c r="V11" s="10"/>
      <c r="W11" s="10"/>
      <c r="X11" s="10"/>
      <c r="Y11" s="10"/>
      <c r="Z11" s="10"/>
      <c r="AA11" s="10"/>
      <c r="AB11" s="10"/>
      <c r="AC11" s="10"/>
      <c r="AD11" s="10"/>
    </row>
    <row r="12" spans="1:50" x14ac:dyDescent="0.25">
      <c r="A12" s="12"/>
      <c r="B12" s="12"/>
      <c r="C12" s="28"/>
      <c r="D12" s="18"/>
      <c r="E12" s="12"/>
      <c r="F12" s="12"/>
      <c r="G12" s="18"/>
      <c r="H12" s="18" t="s">
        <v>69</v>
      </c>
      <c r="I12" s="23">
        <f>STDEV(I2:I9)</f>
        <v>27.07500396165219</v>
      </c>
      <c r="J12" s="18"/>
      <c r="K12" s="18"/>
      <c r="L12" s="18" t="s">
        <v>70</v>
      </c>
      <c r="M12" s="48">
        <f>K10/M10</f>
        <v>97.279837775202779</v>
      </c>
      <c r="N12" s="37"/>
      <c r="O12" s="42" t="s">
        <v>71</v>
      </c>
      <c r="P12" s="42">
        <f>K10/O10</f>
        <v>25509.723488301424</v>
      </c>
      <c r="Q12" s="18"/>
      <c r="R12" s="18" t="s">
        <v>72</v>
      </c>
      <c r="S12" s="47">
        <f>K10/O10/43560</f>
        <v>0.58562266961206211</v>
      </c>
      <c r="T12" s="42"/>
      <c r="U12" s="13"/>
      <c r="V12" s="12"/>
      <c r="W12" s="12"/>
      <c r="X12" s="12"/>
      <c r="Y12" s="12"/>
      <c r="Z12" s="12"/>
      <c r="AA12" s="12"/>
      <c r="AB12" s="12"/>
      <c r="AC12" s="12"/>
      <c r="AD12" s="12"/>
    </row>
  </sheetData>
  <conditionalFormatting sqref="A2:AD9">
    <cfRule type="expression" dxfId="1" priority="1" stopIfTrue="1">
      <formula>MOD(ROW(),4)&gt;1</formula>
    </cfRule>
    <cfRule type="expression" dxfId="0" priority="2" stopIfTrue="1">
      <formula>MOD(ROW(),4)&lt;2</formula>
    </cfRule>
  </conditionalFormatting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E553B-854C-4B54-A839-94D9F6BEE4D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Land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 WatertownTownship</dc:creator>
  <cp:lastModifiedBy>assessor WatertownTownship</cp:lastModifiedBy>
  <dcterms:created xsi:type="dcterms:W3CDTF">2026-01-20T16:39:46Z</dcterms:created>
  <dcterms:modified xsi:type="dcterms:W3CDTF">2026-01-20T16:45:14Z</dcterms:modified>
</cp:coreProperties>
</file>