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7D2F840B-3353-42DA-9FDB-79366EC46A18}" xr6:coauthVersionLast="47" xr6:coauthVersionMax="47" xr10:uidLastSave="{00000000-0000-0000-0000-000000000000}"/>
  <bookViews>
    <workbookView xWindow="-120" yWindow="-120" windowWidth="21840" windowHeight="13020" xr2:uid="{267194AF-20B9-479E-8812-37ADD8FB845A}"/>
  </bookViews>
  <sheets>
    <sheet name="Land Analysis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M11" i="2"/>
  <c r="O2" i="2"/>
  <c r="K9" i="2"/>
  <c r="P9" i="2" s="1"/>
  <c r="I9" i="2"/>
  <c r="I3" i="2"/>
  <c r="K3" i="2"/>
  <c r="I4" i="2"/>
  <c r="K4" i="2"/>
  <c r="O4" i="2" s="1"/>
  <c r="I6" i="2"/>
  <c r="K6" i="2"/>
  <c r="P6" i="2" s="1"/>
  <c r="I7" i="2"/>
  <c r="K7" i="2"/>
  <c r="I8" i="2"/>
  <c r="K8" i="2"/>
  <c r="O8" i="2" s="1"/>
  <c r="D11" i="2"/>
  <c r="G11" i="2"/>
  <c r="H11" i="2"/>
  <c r="J11" i="2"/>
  <c r="L11" i="2"/>
  <c r="N11" i="2"/>
  <c r="K11" i="2" l="1"/>
  <c r="N13" i="2" s="1"/>
  <c r="O9" i="2"/>
  <c r="I12" i="2"/>
  <c r="I13" i="2"/>
  <c r="O6" i="2"/>
  <c r="P7" i="2"/>
  <c r="P8" i="2"/>
  <c r="O7" i="2"/>
  <c r="P3" i="2"/>
  <c r="P4" i="2"/>
  <c r="O3" i="2"/>
  <c r="P13" i="2" l="1"/>
</calcChain>
</file>

<file path=xl/sharedStrings.xml><?xml version="1.0" encoding="utf-8"?>
<sst xmlns="http://schemas.openxmlformats.org/spreadsheetml/2006/main" count="66" uniqueCount="51">
  <si>
    <t>Parcel Number</t>
  </si>
  <si>
    <t>Street Address</t>
  </si>
  <si>
    <t>Sale Date</t>
  </si>
  <si>
    <t>Sale Price</t>
  </si>
  <si>
    <t>Instr.</t>
  </si>
  <si>
    <t>Terms of Sale</t>
  </si>
  <si>
    <t>Adj. Sale $</t>
  </si>
  <si>
    <t>Asd. when Sold</t>
  </si>
  <si>
    <t>Asd/Adj. Sale</t>
  </si>
  <si>
    <t>Cur. Appraisal</t>
  </si>
  <si>
    <t>Land Residual</t>
  </si>
  <si>
    <t>Est. Land Value</t>
  </si>
  <si>
    <t>Net Acres</t>
  </si>
  <si>
    <t>Total Acres</t>
  </si>
  <si>
    <t>Dollars/Acre</t>
  </si>
  <si>
    <t>Dollars/SqFt</t>
  </si>
  <si>
    <t>Liber/Page</t>
  </si>
  <si>
    <t>Other Parcels in Sale</t>
  </si>
  <si>
    <t>Land Table</t>
  </si>
  <si>
    <t>021-002-000-0100-02</t>
  </si>
  <si>
    <t>7118 FOSTORIA RD</t>
  </si>
  <si>
    <t>WD</t>
  </si>
  <si>
    <t>03-ARM'S LENGTH</t>
  </si>
  <si>
    <t>1549/1386</t>
  </si>
  <si>
    <t>WATERTOWN AGRICULTURAL</t>
  </si>
  <si>
    <t>021-002-000-0700-24</t>
  </si>
  <si>
    <t>W BROWN RD</t>
  </si>
  <si>
    <t>1545/228</t>
  </si>
  <si>
    <t>19-MULTI PARCEL ARM'S LENGTH</t>
  </si>
  <si>
    <t>1569/1002</t>
  </si>
  <si>
    <t>021-004-000-2000-00</t>
  </si>
  <si>
    <t>7362 CENTER RD</t>
  </si>
  <si>
    <t>021-014-000-0600-00</t>
  </si>
  <si>
    <t>EDWARD RD</t>
  </si>
  <si>
    <t>PTA</t>
  </si>
  <si>
    <t>1545/222</t>
  </si>
  <si>
    <t>021-015-000-1000-02</t>
  </si>
  <si>
    <t>MURPHY LAKE RD</t>
  </si>
  <si>
    <t>1534/1388</t>
  </si>
  <si>
    <t>021-035-000-0300-03</t>
  </si>
  <si>
    <t>FOSTORIA RD</t>
  </si>
  <si>
    <t>1566/258</t>
  </si>
  <si>
    <t>Totals:</t>
  </si>
  <si>
    <t>Sale. Ratio =&gt;</t>
  </si>
  <si>
    <t>Average</t>
  </si>
  <si>
    <t>Std. Dev. =&gt;</t>
  </si>
  <si>
    <t>per Net Acre=&gt;</t>
  </si>
  <si>
    <t>per SqFt=&gt;</t>
  </si>
  <si>
    <t xml:space="preserve">Comments </t>
  </si>
  <si>
    <t>021-001-000-0900-07</t>
  </si>
  <si>
    <t>021-003-000-0900-01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</si>
</sst>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164" formatCode="#0.00_);[Red]\(#0.00\)"/>
    <numFmt numFmtId="165" formatCode="mm/dd/yy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/>
    <xf numFmtId="6" fontId="1" fillId="2" borderId="0" xfId="0" applyNumberFormat="1" applyFont="1" applyFill="1" applyAlignment="1">
      <alignment horizontal="center"/>
    </xf>
    <xf numFmtId="6" fontId="0" fillId="0" borderId="0" xfId="0" applyNumberFormat="1"/>
    <xf numFmtId="6" fontId="2" fillId="3" borderId="1" xfId="0" applyNumberFormat="1" applyFont="1" applyFill="1" applyBorder="1"/>
    <xf numFmtId="6" fontId="2" fillId="3" borderId="0" xfId="0" applyNumberFormat="1" applyFont="1" applyFill="1"/>
    <xf numFmtId="6" fontId="2" fillId="3" borderId="2" xfId="0" applyNumberFormat="1" applyFont="1" applyFill="1" applyBorder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2" fillId="3" borderId="1" xfId="0" applyNumberFormat="1" applyFont="1" applyFill="1" applyBorder="1"/>
    <xf numFmtId="164" fontId="2" fillId="3" borderId="0" xfId="0" applyNumberFormat="1" applyFont="1" applyFill="1"/>
    <xf numFmtId="164" fontId="2" fillId="3" borderId="2" xfId="0" applyNumberFormat="1" applyFont="1" applyFill="1" applyBorder="1"/>
    <xf numFmtId="165" fontId="1" fillId="2" borderId="0" xfId="0" applyNumberFormat="1" applyFont="1" applyFill="1" applyAlignment="1">
      <alignment horizontal="center"/>
    </xf>
    <xf numFmtId="165" fontId="0" fillId="0" borderId="0" xfId="0" applyNumberFormat="1"/>
    <xf numFmtId="165" fontId="2" fillId="3" borderId="1" xfId="0" applyNumberFormat="1" applyFont="1" applyFill="1" applyBorder="1"/>
    <xf numFmtId="165" fontId="2" fillId="3" borderId="0" xfId="0" applyNumberFormat="1" applyFont="1" applyFill="1"/>
    <xf numFmtId="165" fontId="2" fillId="3" borderId="2" xfId="0" applyNumberFormat="1" applyFont="1" applyFill="1" applyBorder="1"/>
    <xf numFmtId="40" fontId="1" fillId="2" borderId="0" xfId="0" applyNumberFormat="1" applyFont="1" applyFill="1" applyAlignment="1">
      <alignment horizontal="center"/>
    </xf>
    <xf numFmtId="40" fontId="0" fillId="0" borderId="0" xfId="0" applyNumberFormat="1"/>
    <xf numFmtId="40" fontId="2" fillId="3" borderId="1" xfId="0" applyNumberFormat="1" applyFont="1" applyFill="1" applyBorder="1"/>
    <xf numFmtId="40" fontId="2" fillId="3" borderId="0" xfId="0" applyNumberFormat="1" applyFont="1" applyFill="1"/>
    <xf numFmtId="40" fontId="2" fillId="3" borderId="2" xfId="0" applyNumberFormat="1" applyFont="1" applyFill="1" applyBorder="1"/>
    <xf numFmtId="8" fontId="1" fillId="2" borderId="0" xfId="0" applyNumberFormat="1" applyFont="1" applyFill="1" applyAlignment="1">
      <alignment horizontal="center"/>
    </xf>
    <xf numFmtId="8" fontId="0" fillId="0" borderId="0" xfId="0" applyNumberFormat="1"/>
    <xf numFmtId="8" fontId="2" fillId="3" borderId="1" xfId="0" applyNumberFormat="1" applyFont="1" applyFill="1" applyBorder="1"/>
    <xf numFmtId="8" fontId="2" fillId="3" borderId="0" xfId="0" applyNumberFormat="1" applyFont="1" applyFill="1"/>
    <xf numFmtId="8" fontId="2" fillId="3" borderId="2" xfId="0" applyNumberFormat="1" applyFont="1" applyFill="1" applyBorder="1"/>
    <xf numFmtId="40" fontId="2" fillId="4" borderId="2" xfId="0" applyNumberFormat="1" applyFont="1" applyFill="1" applyBorder="1"/>
  </cellXfs>
  <cellStyles count="1">
    <cellStyle name="Normal" xfId="0" builtinId="0"/>
  </cellStyles>
  <dxfs count="2">
    <dxf>
      <fill>
        <patternFill>
          <bgColor rgb="FFFFFFFF"/>
        </patternFill>
      </fill>
    </dxf>
    <dxf>
      <fill>
        <patternFill>
          <bgColor rgb="FFA7E4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FE863-7177-4145-BFDA-79AC056A7647}">
  <dimension ref="A1:AN13"/>
  <sheetViews>
    <sheetView tabSelected="1" workbookViewId="0">
      <selection activeCell="A15" sqref="A15"/>
    </sheetView>
  </sheetViews>
  <sheetFormatPr defaultRowHeight="15" x14ac:dyDescent="0.25"/>
  <cols>
    <col min="1" max="1" width="18.5703125" customWidth="1"/>
    <col min="2" max="2" width="17.28515625" customWidth="1"/>
    <col min="3" max="3" width="10.28515625" style="17" customWidth="1"/>
    <col min="4" max="4" width="11.5703125" style="7" customWidth="1"/>
    <col min="5" max="5" width="4.5703125" customWidth="1"/>
    <col min="6" max="6" width="18" customWidth="1"/>
    <col min="7" max="7" width="11" style="7" customWidth="1"/>
    <col min="8" max="8" width="12" style="7" customWidth="1"/>
    <col min="9" max="9" width="11.140625" style="12" customWidth="1"/>
    <col min="10" max="10" width="14.85546875" style="7" customWidth="1"/>
    <col min="11" max="11" width="13.42578125" style="7" customWidth="1"/>
    <col min="12" max="12" width="14.140625" style="7" customWidth="1"/>
    <col min="13" max="13" width="11.140625" style="22" customWidth="1"/>
    <col min="14" max="14" width="11.42578125" style="22" customWidth="1"/>
    <col min="15" max="15" width="15.140625" style="7" customWidth="1"/>
    <col min="16" max="16" width="14.5703125" style="27" customWidth="1"/>
    <col min="17" max="17" width="20.7109375" customWidth="1"/>
    <col min="18" max="18" width="20.42578125" customWidth="1"/>
    <col min="19" max="19" width="27.140625" customWidth="1"/>
    <col min="20" max="20" width="20.7109375" customWidth="1"/>
  </cols>
  <sheetData>
    <row r="1" spans="1:40" x14ac:dyDescent="0.25">
      <c r="A1" s="1" t="s">
        <v>0</v>
      </c>
      <c r="B1" s="1" t="s">
        <v>1</v>
      </c>
      <c r="C1" s="16" t="s">
        <v>2</v>
      </c>
      <c r="D1" s="6" t="s">
        <v>3</v>
      </c>
      <c r="E1" s="1" t="s">
        <v>4</v>
      </c>
      <c r="F1" s="1" t="s">
        <v>5</v>
      </c>
      <c r="G1" s="6" t="s">
        <v>6</v>
      </c>
      <c r="H1" s="6" t="s">
        <v>7</v>
      </c>
      <c r="I1" s="11" t="s">
        <v>8</v>
      </c>
      <c r="J1" s="6" t="s">
        <v>9</v>
      </c>
      <c r="K1" s="6" t="s">
        <v>10</v>
      </c>
      <c r="L1" s="6" t="s">
        <v>11</v>
      </c>
      <c r="M1" s="21" t="s">
        <v>12</v>
      </c>
      <c r="N1" s="21" t="s">
        <v>13</v>
      </c>
      <c r="O1" s="6" t="s">
        <v>14</v>
      </c>
      <c r="P1" s="26" t="s">
        <v>15</v>
      </c>
      <c r="Q1" s="1" t="s">
        <v>16</v>
      </c>
      <c r="R1" s="1" t="s">
        <v>17</v>
      </c>
      <c r="S1" s="1" t="s">
        <v>18</v>
      </c>
      <c r="T1" s="1" t="s">
        <v>48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x14ac:dyDescent="0.25">
      <c r="A2" t="s">
        <v>49</v>
      </c>
      <c r="C2" s="17">
        <v>45802</v>
      </c>
      <c r="D2" s="7">
        <v>209000</v>
      </c>
      <c r="G2" s="7">
        <v>209000</v>
      </c>
      <c r="K2" s="7">
        <v>209000</v>
      </c>
      <c r="M2" s="22">
        <v>28.03</v>
      </c>
      <c r="N2" s="22">
        <v>28.03</v>
      </c>
      <c r="O2" s="7">
        <f>K2/M2</f>
        <v>7456.2968248305388</v>
      </c>
    </row>
    <row r="3" spans="1:40" x14ac:dyDescent="0.25">
      <c r="A3" t="s">
        <v>19</v>
      </c>
      <c r="B3" t="s">
        <v>20</v>
      </c>
      <c r="C3" s="17">
        <v>45387</v>
      </c>
      <c r="D3" s="7">
        <v>375000</v>
      </c>
      <c r="E3" t="s">
        <v>21</v>
      </c>
      <c r="F3" t="s">
        <v>22</v>
      </c>
      <c r="G3" s="7">
        <v>375000</v>
      </c>
      <c r="H3" s="7">
        <v>213900</v>
      </c>
      <c r="I3" s="12">
        <f>H3/G3*100</f>
        <v>57.04</v>
      </c>
      <c r="J3" s="7">
        <v>427857</v>
      </c>
      <c r="K3" s="7">
        <f>G3-287487</f>
        <v>87513</v>
      </c>
      <c r="L3" s="7">
        <v>140370</v>
      </c>
      <c r="M3" s="22">
        <v>33.86</v>
      </c>
      <c r="N3" s="22">
        <v>40</v>
      </c>
      <c r="O3" s="7">
        <f>K3/M3</f>
        <v>2584.5540460720613</v>
      </c>
      <c r="P3" s="27">
        <f>K3/M3/43560</f>
        <v>5.933319664995549E-2</v>
      </c>
      <c r="Q3" t="s">
        <v>23</v>
      </c>
      <c r="S3" t="s">
        <v>24</v>
      </c>
      <c r="AE3" s="2"/>
      <c r="AG3" s="2"/>
    </row>
    <row r="4" spans="1:40" x14ac:dyDescent="0.25">
      <c r="A4" t="s">
        <v>25</v>
      </c>
      <c r="B4" t="s">
        <v>26</v>
      </c>
      <c r="C4" s="17">
        <v>45296</v>
      </c>
      <c r="D4" s="7">
        <v>663000</v>
      </c>
      <c r="E4" t="s">
        <v>21</v>
      </c>
      <c r="F4" t="s">
        <v>22</v>
      </c>
      <c r="G4" s="7">
        <v>663000</v>
      </c>
      <c r="H4" s="7">
        <v>337200</v>
      </c>
      <c r="I4" s="12">
        <f>H4/G4*100</f>
        <v>50.859728506787327</v>
      </c>
      <c r="J4" s="7">
        <v>685939</v>
      </c>
      <c r="K4" s="7">
        <f>G4-0</f>
        <v>663000</v>
      </c>
      <c r="L4" s="7">
        <v>685939</v>
      </c>
      <c r="M4" s="22">
        <v>180.1</v>
      </c>
      <c r="N4" s="22">
        <v>180.1</v>
      </c>
      <c r="O4" s="7">
        <f>K4/M4</f>
        <v>3681.2881732370906</v>
      </c>
      <c r="P4" s="27">
        <f>K4/M4/43560</f>
        <v>8.4510747778629255E-2</v>
      </c>
      <c r="Q4" t="s">
        <v>27</v>
      </c>
      <c r="S4" t="s">
        <v>24</v>
      </c>
    </row>
    <row r="5" spans="1:40" x14ac:dyDescent="0.25">
      <c r="A5" t="s">
        <v>50</v>
      </c>
      <c r="C5" s="17">
        <v>45363</v>
      </c>
      <c r="D5" s="7">
        <v>663000</v>
      </c>
      <c r="G5" s="7">
        <v>540346</v>
      </c>
      <c r="K5" s="7">
        <v>540346</v>
      </c>
      <c r="M5" s="22">
        <v>54.7</v>
      </c>
      <c r="N5" s="22">
        <v>77.8</v>
      </c>
      <c r="O5" s="7">
        <f>K5/M5</f>
        <v>9878.3546617915908</v>
      </c>
    </row>
    <row r="6" spans="1:40" x14ac:dyDescent="0.25">
      <c r="A6" t="s">
        <v>30</v>
      </c>
      <c r="B6" t="s">
        <v>31</v>
      </c>
      <c r="C6" s="17">
        <v>45726</v>
      </c>
      <c r="D6" s="7">
        <v>975000</v>
      </c>
      <c r="E6" t="s">
        <v>21</v>
      </c>
      <c r="F6" t="s">
        <v>28</v>
      </c>
      <c r="G6" s="7">
        <v>975000</v>
      </c>
      <c r="H6" s="7">
        <v>178000</v>
      </c>
      <c r="I6" s="12">
        <f t="shared" ref="I6:I9" si="0">H6/G6*100</f>
        <v>18.256410256410259</v>
      </c>
      <c r="J6" s="7">
        <v>358827</v>
      </c>
      <c r="K6" s="7">
        <f>G6-97266</f>
        <v>877734</v>
      </c>
      <c r="L6" s="7">
        <v>261561</v>
      </c>
      <c r="M6" s="22">
        <v>80</v>
      </c>
      <c r="N6" s="22">
        <v>80</v>
      </c>
      <c r="O6" s="7">
        <f t="shared" ref="O6:O8" si="1">K6/M6</f>
        <v>10971.674999999999</v>
      </c>
      <c r="P6" s="27">
        <f t="shared" ref="P6:P9" si="2">K6/M6/43560</f>
        <v>0.25187499999999996</v>
      </c>
      <c r="Q6" t="s">
        <v>29</v>
      </c>
      <c r="S6" t="s">
        <v>24</v>
      </c>
    </row>
    <row r="7" spans="1:40" x14ac:dyDescent="0.25">
      <c r="A7" t="s">
        <v>32</v>
      </c>
      <c r="B7" t="s">
        <v>33</v>
      </c>
      <c r="C7" s="17">
        <v>45296</v>
      </c>
      <c r="D7" s="7">
        <v>340000</v>
      </c>
      <c r="E7" t="s">
        <v>34</v>
      </c>
      <c r="F7" t="s">
        <v>22</v>
      </c>
      <c r="G7" s="7">
        <v>340000</v>
      </c>
      <c r="H7" s="7">
        <v>71200</v>
      </c>
      <c r="I7" s="12">
        <f t="shared" si="0"/>
        <v>20.941176470588236</v>
      </c>
      <c r="J7" s="7">
        <v>144878</v>
      </c>
      <c r="K7" s="7">
        <f>G7-0</f>
        <v>340000</v>
      </c>
      <c r="L7" s="7">
        <v>144878</v>
      </c>
      <c r="M7" s="22">
        <v>40</v>
      </c>
      <c r="N7" s="22">
        <v>40</v>
      </c>
      <c r="O7" s="7">
        <f t="shared" si="1"/>
        <v>8500</v>
      </c>
      <c r="P7" s="27">
        <f t="shared" si="2"/>
        <v>0.19513314967860423</v>
      </c>
      <c r="Q7" t="s">
        <v>35</v>
      </c>
      <c r="S7" t="s">
        <v>24</v>
      </c>
    </row>
    <row r="8" spans="1:40" x14ac:dyDescent="0.25">
      <c r="A8" t="s">
        <v>36</v>
      </c>
      <c r="B8" t="s">
        <v>37</v>
      </c>
      <c r="C8" s="17">
        <v>45639</v>
      </c>
      <c r="D8" s="7">
        <v>405000</v>
      </c>
      <c r="E8" t="s">
        <v>21</v>
      </c>
      <c r="F8" t="s">
        <v>22</v>
      </c>
      <c r="G8" s="7">
        <v>405000</v>
      </c>
      <c r="H8" s="7">
        <v>134400</v>
      </c>
      <c r="I8" s="12">
        <f t="shared" si="0"/>
        <v>33.185185185185183</v>
      </c>
      <c r="J8" s="7">
        <v>268543</v>
      </c>
      <c r="K8" s="7">
        <f>G8-0</f>
        <v>405000</v>
      </c>
      <c r="L8" s="7">
        <v>254369</v>
      </c>
      <c r="M8" s="22">
        <v>70.2</v>
      </c>
      <c r="N8" s="22">
        <v>70.2</v>
      </c>
      <c r="O8" s="7">
        <f t="shared" si="1"/>
        <v>5769.2307692307686</v>
      </c>
      <c r="P8" s="27">
        <f t="shared" si="2"/>
        <v>0.13244331426149605</v>
      </c>
      <c r="Q8" t="s">
        <v>38</v>
      </c>
      <c r="S8" t="s">
        <v>24</v>
      </c>
    </row>
    <row r="9" spans="1:40" x14ac:dyDescent="0.25">
      <c r="A9" t="s">
        <v>39</v>
      </c>
      <c r="B9" t="s">
        <v>40</v>
      </c>
      <c r="C9" s="17">
        <v>45666</v>
      </c>
      <c r="D9" s="7">
        <v>302225</v>
      </c>
      <c r="E9" t="s">
        <v>21</v>
      </c>
      <c r="F9" t="s">
        <v>22</v>
      </c>
      <c r="G9" s="7">
        <v>302225</v>
      </c>
      <c r="H9" s="7">
        <v>101200</v>
      </c>
      <c r="I9" s="12">
        <f t="shared" si="0"/>
        <v>33.484986351228393</v>
      </c>
      <c r="J9" s="7">
        <v>202454</v>
      </c>
      <c r="K9" s="7">
        <f>G9-0</f>
        <v>302225</v>
      </c>
      <c r="L9" s="7">
        <v>202454</v>
      </c>
      <c r="M9" s="22">
        <v>59.95</v>
      </c>
      <c r="N9" s="22">
        <v>59.95</v>
      </c>
      <c r="O9" s="7">
        <f>K9/M9</f>
        <v>5041.2844036697243</v>
      </c>
      <c r="P9" s="27">
        <f t="shared" si="2"/>
        <v>0.11573196518984674</v>
      </c>
      <c r="Q9" t="s">
        <v>41</v>
      </c>
      <c r="S9" t="s">
        <v>24</v>
      </c>
    </row>
    <row r="10" spans="1:40" ht="15.75" thickBot="1" x14ac:dyDescent="0.3"/>
    <row r="11" spans="1:40" ht="15.75" thickTop="1" x14ac:dyDescent="0.25">
      <c r="A11" s="3"/>
      <c r="B11" s="3"/>
      <c r="C11" s="18" t="s">
        <v>42</v>
      </c>
      <c r="D11" s="8">
        <f>+SUM(D3:D10)</f>
        <v>3723225</v>
      </c>
      <c r="E11" s="3"/>
      <c r="F11" s="3"/>
      <c r="G11" s="8">
        <f>+SUM(G3:G10)</f>
        <v>3600571</v>
      </c>
      <c r="H11" s="8">
        <f>+SUM(H3:H10)</f>
        <v>1035900</v>
      </c>
      <c r="I11" s="13"/>
      <c r="J11" s="8">
        <f>+SUM(J3:J10)</f>
        <v>2088498</v>
      </c>
      <c r="K11" s="8">
        <f>+SUM(K3:K10)</f>
        <v>3215818</v>
      </c>
      <c r="L11" s="8">
        <f>+SUM(L3:L10)</f>
        <v>1689571</v>
      </c>
      <c r="M11" s="23">
        <f>+SUM(M3:M10)</f>
        <v>518.80999999999995</v>
      </c>
      <c r="N11" s="23">
        <f>+SUM(N3:N10)</f>
        <v>548.04999999999995</v>
      </c>
      <c r="O11" s="8"/>
      <c r="P11" s="28"/>
      <c r="Q11" s="3"/>
      <c r="R11" s="3"/>
      <c r="S11" s="3"/>
      <c r="T11" s="3"/>
    </row>
    <row r="12" spans="1:40" x14ac:dyDescent="0.25">
      <c r="A12" s="4"/>
      <c r="B12" s="4"/>
      <c r="C12" s="19"/>
      <c r="D12" s="9"/>
      <c r="E12" s="4"/>
      <c r="F12" s="4"/>
      <c r="G12" s="9"/>
      <c r="H12" s="9" t="s">
        <v>43</v>
      </c>
      <c r="I12" s="14">
        <f>H11/G11*100</f>
        <v>28.770436689069594</v>
      </c>
      <c r="J12" s="9"/>
      <c r="K12" s="9"/>
      <c r="L12" s="9" t="s">
        <v>44</v>
      </c>
      <c r="M12" s="24" t="s">
        <v>44</v>
      </c>
      <c r="N12" s="24"/>
      <c r="O12" s="9" t="s">
        <v>44</v>
      </c>
      <c r="P12" s="29"/>
      <c r="Q12" s="4"/>
      <c r="R12" s="4"/>
      <c r="S12" s="4"/>
      <c r="T12" s="4"/>
    </row>
    <row r="13" spans="1:40" x14ac:dyDescent="0.25">
      <c r="A13" s="5"/>
      <c r="B13" s="5"/>
      <c r="C13" s="20"/>
      <c r="D13" s="10"/>
      <c r="E13" s="5"/>
      <c r="F13" s="5"/>
      <c r="G13" s="10"/>
      <c r="H13" s="10" t="s">
        <v>45</v>
      </c>
      <c r="I13" s="15">
        <f>STDEV(I3:I10)</f>
        <v>15.610983726739011</v>
      </c>
      <c r="J13" s="10"/>
      <c r="K13" s="10"/>
      <c r="L13" s="10"/>
      <c r="M13" s="25" t="s">
        <v>46</v>
      </c>
      <c r="N13" s="31">
        <f>K11/M11</f>
        <v>6198.4502997243699</v>
      </c>
      <c r="O13" s="10" t="s">
        <v>47</v>
      </c>
      <c r="P13" s="30">
        <f>K11/M11/43560</f>
        <v>0.14229683883664762</v>
      </c>
      <c r="Q13" s="5"/>
      <c r="R13" s="5"/>
      <c r="S13" s="5"/>
      <c r="T13" s="5"/>
    </row>
  </sheetData>
  <conditionalFormatting sqref="A2:T10">
    <cfRule type="expression" dxfId="1" priority="1" stopIfTrue="1">
      <formula>MOD(ROW(),4)&gt;1</formula>
    </cfRule>
    <cfRule type="expression" dxfId="0" priority="2" stopIfTrue="1">
      <formula>MOD(ROW(),4)&lt;2</formula>
    </cfRule>
  </conditionalFormatting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5E38-62C5-482F-9A85-5D5226C8FA9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Land Analysis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 WatertownTownship</dc:creator>
  <cp:lastModifiedBy>assessor WatertownTownship</cp:lastModifiedBy>
  <dcterms:created xsi:type="dcterms:W3CDTF">2026-01-06T18:05:16Z</dcterms:created>
  <dcterms:modified xsi:type="dcterms:W3CDTF">2026-01-20T21:04:19Z</dcterms:modified>
</cp:coreProperties>
</file>