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2026 Database\Land &amp; ECF studies\"/>
    </mc:Choice>
  </mc:AlternateContent>
  <xr:revisionPtr revIDLastSave="0" documentId="13_ncr:1_{4E8DC000-3F0F-4A76-A98D-7F554D751292}" xr6:coauthVersionLast="47" xr6:coauthVersionMax="47" xr10:uidLastSave="{00000000-0000-0000-0000-000000000000}"/>
  <bookViews>
    <workbookView xWindow="-120" yWindow="-120" windowWidth="21840" windowHeight="13020" xr2:uid="{2D5DA6BE-6D3B-4A7A-8DA7-81DF31E8CFFF}"/>
  </bookViews>
  <sheets>
    <sheet name="E.C.F. Analysis" sheetId="2" r:id="rId1"/>
    <sheet name="Sheet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" i="2" l="1"/>
  <c r="L2" i="2"/>
  <c r="N2" i="2" s="1"/>
  <c r="I3" i="2"/>
  <c r="L3" i="2"/>
  <c r="N3" i="2" s="1"/>
  <c r="I4" i="2"/>
  <c r="L4" i="2"/>
  <c r="N4" i="2" s="1"/>
  <c r="I5" i="2"/>
  <c r="L5" i="2"/>
  <c r="P5" i="2" s="1"/>
  <c r="I6" i="2"/>
  <c r="L6" i="2"/>
  <c r="N6" i="2" s="1"/>
  <c r="I30" i="2"/>
  <c r="L30" i="2"/>
  <c r="N30" i="2" s="1"/>
  <c r="I35" i="2"/>
  <c r="L35" i="2"/>
  <c r="N35" i="2" s="1"/>
  <c r="I7" i="2"/>
  <c r="L7" i="2"/>
  <c r="N7" i="2" s="1"/>
  <c r="I31" i="2"/>
  <c r="L31" i="2"/>
  <c r="P31" i="2" s="1"/>
  <c r="I8" i="2"/>
  <c r="L8" i="2"/>
  <c r="P8" i="2" s="1"/>
  <c r="I9" i="2"/>
  <c r="L9" i="2"/>
  <c r="N9" i="2" s="1"/>
  <c r="I10" i="2"/>
  <c r="L10" i="2"/>
  <c r="N10" i="2" s="1"/>
  <c r="I11" i="2"/>
  <c r="L11" i="2"/>
  <c r="N11" i="2" s="1"/>
  <c r="I12" i="2"/>
  <c r="L12" i="2"/>
  <c r="N12" i="2" s="1"/>
  <c r="I13" i="2"/>
  <c r="L13" i="2"/>
  <c r="P13" i="2" s="1"/>
  <c r="I14" i="2"/>
  <c r="L14" i="2"/>
  <c r="P14" i="2" s="1"/>
  <c r="I32" i="2"/>
  <c r="L32" i="2"/>
  <c r="N32" i="2" s="1"/>
  <c r="I15" i="2"/>
  <c r="L15" i="2"/>
  <c r="N15" i="2" s="1"/>
  <c r="I16" i="2"/>
  <c r="L16" i="2"/>
  <c r="N16" i="2" s="1"/>
  <c r="I17" i="2"/>
  <c r="L17" i="2"/>
  <c r="N17" i="2" s="1"/>
  <c r="I18" i="2"/>
  <c r="L18" i="2"/>
  <c r="P18" i="2" s="1"/>
  <c r="I19" i="2"/>
  <c r="L19" i="2"/>
  <c r="P19" i="2" s="1"/>
  <c r="I34" i="2"/>
  <c r="L34" i="2"/>
  <c r="N34" i="2" s="1"/>
  <c r="I20" i="2"/>
  <c r="L20" i="2"/>
  <c r="N20" i="2" s="1"/>
  <c r="I21" i="2"/>
  <c r="L21" i="2"/>
  <c r="N21" i="2" s="1"/>
  <c r="I33" i="2"/>
  <c r="L33" i="2"/>
  <c r="N33" i="2" s="1"/>
  <c r="I22" i="2"/>
  <c r="L22" i="2"/>
  <c r="N22" i="2" s="1"/>
  <c r="I23" i="2"/>
  <c r="L23" i="2"/>
  <c r="N23" i="2" s="1"/>
  <c r="I24" i="2"/>
  <c r="L24" i="2"/>
  <c r="N24" i="2" s="1"/>
  <c r="D25" i="2"/>
  <c r="G25" i="2"/>
  <c r="H25" i="2"/>
  <c r="J25" i="2"/>
  <c r="M25" i="2"/>
  <c r="N19" i="2" l="1"/>
  <c r="P22" i="2"/>
  <c r="N14" i="2"/>
  <c r="N31" i="2"/>
  <c r="N18" i="2"/>
  <c r="N8" i="2"/>
  <c r="N5" i="2"/>
  <c r="P23" i="2"/>
  <c r="N13" i="2"/>
  <c r="P4" i="2"/>
  <c r="P3" i="2"/>
  <c r="I26" i="2"/>
  <c r="P33" i="2"/>
  <c r="P17" i="2"/>
  <c r="P12" i="2"/>
  <c r="P7" i="2"/>
  <c r="I27" i="2"/>
  <c r="L25" i="2"/>
  <c r="N26" i="2" s="1"/>
  <c r="P24" i="2"/>
  <c r="P34" i="2"/>
  <c r="P32" i="2"/>
  <c r="P9" i="2"/>
  <c r="P6" i="2"/>
  <c r="P20" i="2"/>
  <c r="P15" i="2"/>
  <c r="P10" i="2"/>
  <c r="P30" i="2"/>
  <c r="P21" i="2"/>
  <c r="P16" i="2"/>
  <c r="P11" i="2"/>
  <c r="P35" i="2"/>
  <c r="P2" i="2"/>
  <c r="Q26" i="2" l="1"/>
  <c r="N27" i="2"/>
  <c r="R6" i="2" s="1"/>
  <c r="P25" i="2"/>
  <c r="R35" i="2" l="1"/>
  <c r="R4" i="2"/>
  <c r="R2" i="2"/>
  <c r="R23" i="2"/>
  <c r="R34" i="2"/>
  <c r="R33" i="2"/>
  <c r="R22" i="2"/>
  <c r="R19" i="2"/>
  <c r="R21" i="2"/>
  <c r="R17" i="2"/>
  <c r="R18" i="2"/>
  <c r="R14" i="2"/>
  <c r="R9" i="2"/>
  <c r="R20" i="2"/>
  <c r="R11" i="2"/>
  <c r="R7" i="2"/>
  <c r="R31" i="2"/>
  <c r="R5" i="2"/>
  <c r="R15" i="2"/>
  <c r="R3" i="2"/>
  <c r="R24" i="2"/>
  <c r="R10" i="2"/>
  <c r="R25" i="2"/>
  <c r="R30" i="2"/>
  <c r="R32" i="2"/>
  <c r="R16" i="2"/>
  <c r="R12" i="2"/>
  <c r="R13" i="2"/>
  <c r="R8" i="2"/>
  <c r="Q27" i="2" l="1"/>
  <c r="S27" i="2" s="1"/>
</calcChain>
</file>

<file path=xl/sharedStrings.xml><?xml version="1.0" encoding="utf-8"?>
<sst xmlns="http://schemas.openxmlformats.org/spreadsheetml/2006/main" count="237" uniqueCount="101">
  <si>
    <t>Parcel Number</t>
  </si>
  <si>
    <t>Street Address</t>
  </si>
  <si>
    <t>Sale Date</t>
  </si>
  <si>
    <t>Sale Price</t>
  </si>
  <si>
    <t>Instr.</t>
  </si>
  <si>
    <t>Terms of Sale</t>
  </si>
  <si>
    <t>Adj. Sale $</t>
  </si>
  <si>
    <t>Asd. when Sold</t>
  </si>
  <si>
    <t>Asd/Adj. Sale</t>
  </si>
  <si>
    <t>Cur. Appraisal</t>
  </si>
  <si>
    <t>Land + Yard</t>
  </si>
  <si>
    <t>Bldg. Residual</t>
  </si>
  <si>
    <t>Cost Man. $</t>
  </si>
  <si>
    <t>E.C.F.</t>
  </si>
  <si>
    <t>Floor Area</t>
  </si>
  <si>
    <t>$/Sq.Ft.</t>
  </si>
  <si>
    <t>ECF Area</t>
  </si>
  <si>
    <t>Dev. by Mean (%)</t>
  </si>
  <si>
    <t>Building Style</t>
  </si>
  <si>
    <t>Land Value</t>
  </si>
  <si>
    <t>Other Parcels in Sale</t>
  </si>
  <si>
    <t>Land Table</t>
  </si>
  <si>
    <t>Property Class</t>
  </si>
  <si>
    <t>021-001-000-0400-04</t>
  </si>
  <si>
    <t>9759 WILLITS RD</t>
  </si>
  <si>
    <t>WD</t>
  </si>
  <si>
    <t>03-ARM'S LENGTH</t>
  </si>
  <si>
    <t>WT-RS</t>
  </si>
  <si>
    <t>MODULAR RANCH</t>
  </si>
  <si>
    <t xml:space="preserve">WATERTOWN RESIDENTIAL </t>
  </si>
  <si>
    <t>021-001-000-0400-08</t>
  </si>
  <si>
    <t>021-001-000-1200-03</t>
  </si>
  <si>
    <t>7309 FOSTORIA RD</t>
  </si>
  <si>
    <t>RANCH</t>
  </si>
  <si>
    <t>021-005-000-1000-01</t>
  </si>
  <si>
    <t>2593 W BROWN RD</t>
  </si>
  <si>
    <t>021-010-000-0400-07</t>
  </si>
  <si>
    <t>7515 CENTER RD</t>
  </si>
  <si>
    <t>021-010-000-0400-08</t>
  </si>
  <si>
    <t>1751 SWAFFER RD</t>
  </si>
  <si>
    <t>021-013-000-0100-05</t>
  </si>
  <si>
    <t>57 MURPHY LAKE RD</t>
  </si>
  <si>
    <t>TRAILR W/ STICK</t>
  </si>
  <si>
    <t>021-017-000-1300-00</t>
  </si>
  <si>
    <t>2676 W MILLINGTON RD</t>
  </si>
  <si>
    <t>021-019-000-0450-00</t>
  </si>
  <si>
    <t>9029 LANE RD</t>
  </si>
  <si>
    <t>DOUBLEWIDE</t>
  </si>
  <si>
    <t>021-020-000-1300-00</t>
  </si>
  <si>
    <t>2486 BARNES RD</t>
  </si>
  <si>
    <t>021-022-000-1400-00</t>
  </si>
  <si>
    <t>8884 EDWARD RD</t>
  </si>
  <si>
    <t>021-024-000-0800-00</t>
  </si>
  <si>
    <t>461 MILLINGTON RD</t>
  </si>
  <si>
    <t>021-024-000-1600-01</t>
  </si>
  <si>
    <t>BARNES RD</t>
  </si>
  <si>
    <t>19-MULTI PARCEL ARM'S LENGTH</t>
  </si>
  <si>
    <t>RVAC</t>
  </si>
  <si>
    <t>021-024-000-1700-03</t>
  </si>
  <si>
    <t>BARNES</t>
  </si>
  <si>
    <t>021-024-000-1800-00</t>
  </si>
  <si>
    <t>8795 FOSTORIA RD</t>
  </si>
  <si>
    <t>1.5 STORY</t>
  </si>
  <si>
    <t>021-024-000-2000-02</t>
  </si>
  <si>
    <t>242 BARNES RD</t>
  </si>
  <si>
    <t>021-024-000-2300-03</t>
  </si>
  <si>
    <t>26 BARNES RD</t>
  </si>
  <si>
    <t>021-024-000-2300-04</t>
  </si>
  <si>
    <t>78 BARNES RD</t>
  </si>
  <si>
    <t>021-024-000-2500-00</t>
  </si>
  <si>
    <t>122 BARNES RD</t>
  </si>
  <si>
    <t>021-025-000-1500-00</t>
  </si>
  <si>
    <t>9145 FOSTORIA RD</t>
  </si>
  <si>
    <t>021-025-000-2400-00</t>
  </si>
  <si>
    <t>395 LINCOLN ST</t>
  </si>
  <si>
    <t>021-026-000-0600-04</t>
  </si>
  <si>
    <t>1239 BARNES RD</t>
  </si>
  <si>
    <t>PTA</t>
  </si>
  <si>
    <t>021-026-000-2200-00</t>
  </si>
  <si>
    <t>921 GARFIELD RD</t>
  </si>
  <si>
    <t>021-027-000-0300-00</t>
  </si>
  <si>
    <t>9200 EDWARD RD</t>
  </si>
  <si>
    <t>2 STORY</t>
  </si>
  <si>
    <t>021-031-000-1000-00</t>
  </si>
  <si>
    <t>9810 HART LAKE RD</t>
  </si>
  <si>
    <t>021-032-000-2500-01</t>
  </si>
  <si>
    <t>9642 NORTH LAKE RD</t>
  </si>
  <si>
    <t>021-032-000-2700-00</t>
  </si>
  <si>
    <t>9694 NORTH LAKE RD</t>
  </si>
  <si>
    <t>021-034-000-0800-00</t>
  </si>
  <si>
    <t>9687 CENTER RD</t>
  </si>
  <si>
    <t>09-FAMILY/RELATED ENTITY</t>
  </si>
  <si>
    <t>Totals:</t>
  </si>
  <si>
    <t>Sale. Ratio =&gt;</t>
  </si>
  <si>
    <t>E.C.F. =&gt;</t>
  </si>
  <si>
    <t>Std. Deviation=&gt;</t>
  </si>
  <si>
    <t>Std. Dev. =&gt;</t>
  </si>
  <si>
    <t>Ave. E.C.F. =&gt;</t>
  </si>
  <si>
    <t>Ave. Variance=&gt;</t>
  </si>
  <si>
    <t>Coefficient of Var=&gt;</t>
  </si>
  <si>
    <t>Outlier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</si>
</sst>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#,##0_);[Red]\(&quot;$&quot;#,##0\)"/>
    <numFmt numFmtId="164" formatCode="#0.00_);[Red]\(#0.00\)"/>
    <numFmt numFmtId="165" formatCode="mm/dd/yy"/>
    <numFmt numFmtId="166" formatCode="#0.000_);[Red]\(#0.000\)"/>
    <numFmt numFmtId="167" formatCode="&quot;$&quot;#0.00_);[Red]\(&quot;$&quot;#0.00\)"/>
    <numFmt numFmtId="168" formatCode="#0.0000_);[Red]\(#0.0000\)"/>
  </numFmts>
  <fonts count="3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808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" fillId="3" borderId="1" xfId="0" applyFont="1" applyFill="1" applyBorder="1"/>
    <xf numFmtId="0" fontId="2" fillId="3" borderId="0" xfId="0" applyFont="1" applyFill="1" applyBorder="1"/>
    <xf numFmtId="0" fontId="2" fillId="3" borderId="2" xfId="0" applyFont="1" applyFill="1" applyBorder="1"/>
    <xf numFmtId="6" fontId="1" fillId="2" borderId="0" xfId="0" applyNumberFormat="1" applyFont="1" applyFill="1" applyAlignment="1">
      <alignment horizontal="center"/>
    </xf>
    <xf numFmtId="6" fontId="0" fillId="0" borderId="0" xfId="0" applyNumberFormat="1"/>
    <xf numFmtId="6" fontId="2" fillId="3" borderId="1" xfId="0" applyNumberFormat="1" applyFont="1" applyFill="1" applyBorder="1"/>
    <xf numFmtId="6" fontId="2" fillId="3" borderId="0" xfId="0" applyNumberFormat="1" applyFont="1" applyFill="1" applyBorder="1"/>
    <xf numFmtId="6" fontId="2" fillId="3" borderId="2" xfId="0" applyNumberFormat="1" applyFont="1" applyFill="1" applyBorder="1"/>
    <xf numFmtId="164" fontId="1" fillId="2" borderId="0" xfId="0" applyNumberFormat="1" applyFont="1" applyFill="1" applyAlignment="1">
      <alignment horizontal="center"/>
    </xf>
    <xf numFmtId="164" fontId="0" fillId="0" borderId="0" xfId="0" applyNumberFormat="1"/>
    <xf numFmtId="164" fontId="2" fillId="3" borderId="1" xfId="0" applyNumberFormat="1" applyFont="1" applyFill="1" applyBorder="1"/>
    <xf numFmtId="164" fontId="2" fillId="3" borderId="0" xfId="0" applyNumberFormat="1" applyFont="1" applyFill="1" applyBorder="1"/>
    <xf numFmtId="164" fontId="2" fillId="3" borderId="2" xfId="0" applyNumberFormat="1" applyFont="1" applyFill="1" applyBorder="1"/>
    <xf numFmtId="165" fontId="1" fillId="2" borderId="0" xfId="0" applyNumberFormat="1" applyFont="1" applyFill="1" applyAlignment="1">
      <alignment horizontal="center"/>
    </xf>
    <xf numFmtId="165" fontId="0" fillId="0" borderId="0" xfId="0" applyNumberFormat="1"/>
    <xf numFmtId="165" fontId="2" fillId="3" borderId="1" xfId="0" applyNumberFormat="1" applyFont="1" applyFill="1" applyBorder="1"/>
    <xf numFmtId="165" fontId="2" fillId="3" borderId="0" xfId="0" applyNumberFormat="1" applyFont="1" applyFill="1" applyBorder="1"/>
    <xf numFmtId="165" fontId="2" fillId="3" borderId="2" xfId="0" applyNumberFormat="1" applyFont="1" applyFill="1" applyBorder="1"/>
    <xf numFmtId="166" fontId="1" fillId="2" borderId="0" xfId="0" applyNumberFormat="1" applyFont="1" applyFill="1" applyAlignment="1">
      <alignment horizontal="center"/>
    </xf>
    <xf numFmtId="166" fontId="0" fillId="0" borderId="0" xfId="0" applyNumberFormat="1"/>
    <xf numFmtId="166" fontId="2" fillId="3" borderId="1" xfId="0" applyNumberFormat="1" applyFont="1" applyFill="1" applyBorder="1"/>
    <xf numFmtId="166" fontId="2" fillId="3" borderId="2" xfId="0" applyNumberFormat="1" applyFont="1" applyFill="1" applyBorder="1"/>
    <xf numFmtId="38" fontId="1" fillId="2" borderId="0" xfId="0" applyNumberFormat="1" applyFont="1" applyFill="1" applyAlignment="1">
      <alignment horizontal="center"/>
    </xf>
    <xf numFmtId="38" fontId="0" fillId="0" borderId="0" xfId="0" applyNumberFormat="1"/>
    <xf numFmtId="38" fontId="2" fillId="3" borderId="1" xfId="0" applyNumberFormat="1" applyFont="1" applyFill="1" applyBorder="1"/>
    <xf numFmtId="38" fontId="2" fillId="3" borderId="0" xfId="0" applyNumberFormat="1" applyFont="1" applyFill="1" applyBorder="1"/>
    <xf numFmtId="38" fontId="2" fillId="3" borderId="2" xfId="0" applyNumberFormat="1" applyFont="1" applyFill="1" applyBorder="1"/>
    <xf numFmtId="167" fontId="1" fillId="2" borderId="0" xfId="0" applyNumberFormat="1" applyFont="1" applyFill="1" applyAlignment="1">
      <alignment horizontal="center"/>
    </xf>
    <xf numFmtId="167" fontId="0" fillId="0" borderId="0" xfId="0" applyNumberFormat="1"/>
    <xf numFmtId="167" fontId="2" fillId="3" borderId="1" xfId="0" applyNumberFormat="1" applyFont="1" applyFill="1" applyBorder="1"/>
    <xf numFmtId="167" fontId="2" fillId="3" borderId="0" xfId="0" applyNumberFormat="1" applyFont="1" applyFill="1" applyBorder="1"/>
    <xf numFmtId="167" fontId="2" fillId="3" borderId="2" xfId="0" applyNumberFormat="1" applyFont="1" applyFill="1" applyBorder="1"/>
    <xf numFmtId="49" fontId="1" fillId="2" borderId="0" xfId="0" applyNumberFormat="1" applyFont="1" applyFill="1" applyAlignment="1">
      <alignment horizontal="right"/>
    </xf>
    <xf numFmtId="49" fontId="0" fillId="0" borderId="0" xfId="0" quotePrefix="1" applyNumberFormat="1" applyAlignment="1">
      <alignment horizontal="right"/>
    </xf>
    <xf numFmtId="49" fontId="2" fillId="3" borderId="1" xfId="0" applyNumberFormat="1" applyFont="1" applyFill="1" applyBorder="1" applyAlignment="1">
      <alignment horizontal="right"/>
    </xf>
    <xf numFmtId="49" fontId="2" fillId="3" borderId="0" xfId="0" applyNumberFormat="1" applyFont="1" applyFill="1" applyBorder="1" applyAlignment="1">
      <alignment horizontal="right"/>
    </xf>
    <xf numFmtId="49" fontId="0" fillId="0" borderId="0" xfId="0" applyNumberFormat="1" applyAlignment="1">
      <alignment horizontal="right"/>
    </xf>
    <xf numFmtId="168" fontId="1" fillId="2" borderId="0" xfId="0" applyNumberFormat="1" applyFont="1" applyFill="1" applyAlignment="1">
      <alignment horizontal="center"/>
    </xf>
    <xf numFmtId="168" fontId="0" fillId="0" borderId="0" xfId="0" applyNumberFormat="1"/>
    <xf numFmtId="168" fontId="2" fillId="3" borderId="1" xfId="0" applyNumberFormat="1" applyFont="1" applyFill="1" applyBorder="1"/>
    <xf numFmtId="168" fontId="2" fillId="3" borderId="0" xfId="0" applyNumberFormat="1" applyFont="1" applyFill="1" applyBorder="1"/>
    <xf numFmtId="168" fontId="2" fillId="3" borderId="2" xfId="0" applyNumberFormat="1" applyFont="1" applyFill="1" applyBorder="1"/>
    <xf numFmtId="168" fontId="2" fillId="3" borderId="2" xfId="0" applyNumberFormat="1" applyFont="1" applyFill="1" applyBorder="1" applyAlignment="1">
      <alignment horizontal="right"/>
    </xf>
    <xf numFmtId="166" fontId="2" fillId="4" borderId="0" xfId="0" applyNumberFormat="1" applyFont="1" applyFill="1" applyBorder="1"/>
  </cellXfs>
  <cellStyles count="1">
    <cellStyle name="Normal" xfId="0" builtinId="0"/>
  </cellStyles>
  <dxfs count="2">
    <dxf>
      <fill>
        <patternFill>
          <bgColor rgb="FFFFFFFF"/>
        </patternFill>
      </fill>
    </dxf>
    <dxf>
      <fill>
        <patternFill>
          <bgColor rgb="FFA7E4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1A813-83F3-4902-8B8A-2120A46173E4}">
  <dimension ref="A1:AV35"/>
  <sheetViews>
    <sheetView tabSelected="1" topLeftCell="A7" workbookViewId="0">
      <selection activeCell="N26" sqref="N26"/>
    </sheetView>
  </sheetViews>
  <sheetFormatPr defaultRowHeight="15" x14ac:dyDescent="0.25"/>
  <cols>
    <col min="1" max="1" width="20.85546875" customWidth="1"/>
    <col min="2" max="2" width="22.7109375" customWidth="1"/>
    <col min="3" max="3" width="8.5703125" style="17" customWidth="1"/>
    <col min="4" max="4" width="12.140625" style="7" customWidth="1"/>
    <col min="5" max="5" width="7.140625" customWidth="1"/>
    <col min="6" max="6" width="18.42578125" customWidth="1"/>
    <col min="7" max="7" width="11.85546875" style="7" customWidth="1"/>
    <col min="8" max="8" width="15" style="7" customWidth="1"/>
    <col min="9" max="9" width="12.42578125" style="12" customWidth="1"/>
    <col min="10" max="11" width="13.28515625" style="7" customWidth="1"/>
    <col min="12" max="12" width="13" style="7" customWidth="1"/>
    <col min="13" max="13" width="13.85546875" style="7" customWidth="1"/>
    <col min="14" max="14" width="9.42578125" style="22" customWidth="1"/>
    <col min="15" max="15" width="15.7109375" style="26" customWidth="1"/>
    <col min="16" max="16" width="13.7109375" style="31" customWidth="1"/>
    <col min="17" max="17" width="13.7109375" style="39" customWidth="1"/>
    <col min="18" max="18" width="21.7109375" style="41" customWidth="1"/>
    <col min="19" max="19" width="19.7109375" customWidth="1"/>
    <col min="20" max="20" width="15.7109375" style="7" customWidth="1"/>
    <col min="21" max="21" width="40.7109375" customWidth="1"/>
    <col min="22" max="22" width="20.7109375" customWidth="1"/>
    <col min="23" max="23" width="19.7109375" customWidth="1"/>
  </cols>
  <sheetData>
    <row r="1" spans="1:48" x14ac:dyDescent="0.25">
      <c r="A1" s="1" t="s">
        <v>0</v>
      </c>
      <c r="B1" s="1" t="s">
        <v>1</v>
      </c>
      <c r="C1" s="16" t="s">
        <v>2</v>
      </c>
      <c r="D1" s="6" t="s">
        <v>3</v>
      </c>
      <c r="E1" s="1" t="s">
        <v>4</v>
      </c>
      <c r="F1" s="1" t="s">
        <v>5</v>
      </c>
      <c r="G1" s="6" t="s">
        <v>6</v>
      </c>
      <c r="H1" s="6" t="s">
        <v>7</v>
      </c>
      <c r="I1" s="11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21" t="s">
        <v>13</v>
      </c>
      <c r="O1" s="25" t="s">
        <v>14</v>
      </c>
      <c r="P1" s="30" t="s">
        <v>15</v>
      </c>
      <c r="Q1" s="35" t="s">
        <v>16</v>
      </c>
      <c r="R1" s="40" t="s">
        <v>17</v>
      </c>
      <c r="S1" s="1" t="s">
        <v>18</v>
      </c>
      <c r="T1" s="6" t="s">
        <v>19</v>
      </c>
      <c r="U1" s="1" t="s">
        <v>20</v>
      </c>
      <c r="V1" s="1" t="s">
        <v>21</v>
      </c>
      <c r="W1" s="1" t="s">
        <v>22</v>
      </c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spans="1:48" x14ac:dyDescent="0.25">
      <c r="A2" t="s">
        <v>23</v>
      </c>
      <c r="B2" t="s">
        <v>24</v>
      </c>
      <c r="C2" s="17">
        <v>45030</v>
      </c>
      <c r="D2" s="7">
        <v>215000</v>
      </c>
      <c r="E2" t="s">
        <v>25</v>
      </c>
      <c r="F2" t="s">
        <v>26</v>
      </c>
      <c r="G2" s="7">
        <v>215000</v>
      </c>
      <c r="H2" s="7">
        <v>118700</v>
      </c>
      <c r="I2" s="12">
        <f>H2/G2*100</f>
        <v>55.209302325581397</v>
      </c>
      <c r="J2" s="7">
        <v>240704</v>
      </c>
      <c r="K2" s="7">
        <v>34341</v>
      </c>
      <c r="L2" s="7">
        <f>G2-K2</f>
        <v>180659</v>
      </c>
      <c r="M2" s="7">
        <v>197665.703125</v>
      </c>
      <c r="N2" s="22">
        <f>L2/M2</f>
        <v>0.91396229666486306</v>
      </c>
      <c r="O2" s="26">
        <v>1344</v>
      </c>
      <c r="P2" s="31">
        <f>L2/O2</f>
        <v>134.4188988095238</v>
      </c>
      <c r="Q2" s="36" t="s">
        <v>27</v>
      </c>
      <c r="R2" s="41">
        <f>ABS(N27-N2)*100</f>
        <v>2.1886912233589961</v>
      </c>
      <c r="S2" t="s">
        <v>28</v>
      </c>
      <c r="T2" s="7">
        <v>28180</v>
      </c>
      <c r="V2" t="s">
        <v>29</v>
      </c>
      <c r="W2">
        <v>401</v>
      </c>
      <c r="AM2" s="2"/>
      <c r="AO2" s="2"/>
    </row>
    <row r="3" spans="1:48" x14ac:dyDescent="0.25">
      <c r="A3" t="s">
        <v>30</v>
      </c>
      <c r="B3" t="s">
        <v>24</v>
      </c>
      <c r="C3" s="17">
        <v>45030</v>
      </c>
      <c r="D3" s="7">
        <v>215000</v>
      </c>
      <c r="E3" t="s">
        <v>25</v>
      </c>
      <c r="F3" t="s">
        <v>26</v>
      </c>
      <c r="G3" s="7">
        <v>215000</v>
      </c>
      <c r="H3" s="7">
        <v>118700</v>
      </c>
      <c r="I3" s="12">
        <f>H3/G3*100</f>
        <v>55.209302325581397</v>
      </c>
      <c r="J3" s="7">
        <v>240704</v>
      </c>
      <c r="K3" s="7">
        <v>34341</v>
      </c>
      <c r="L3" s="7">
        <f>G3-K3</f>
        <v>180659</v>
      </c>
      <c r="M3" s="7">
        <v>197665.703125</v>
      </c>
      <c r="N3" s="22">
        <f>L3/M3</f>
        <v>0.91396229666486306</v>
      </c>
      <c r="O3" s="26">
        <v>1344</v>
      </c>
      <c r="P3" s="31">
        <f>L3/O3</f>
        <v>134.4188988095238</v>
      </c>
      <c r="Q3" s="36" t="s">
        <v>27</v>
      </c>
      <c r="R3" s="41">
        <f>ABS(N27-N3)*100</f>
        <v>2.1886912233589961</v>
      </c>
      <c r="S3" t="s">
        <v>28</v>
      </c>
      <c r="T3" s="7">
        <v>28180</v>
      </c>
      <c r="V3" t="s">
        <v>29</v>
      </c>
      <c r="W3">
        <v>401</v>
      </c>
    </row>
    <row r="4" spans="1:48" x14ac:dyDescent="0.25">
      <c r="A4" t="s">
        <v>31</v>
      </c>
      <c r="B4" t="s">
        <v>32</v>
      </c>
      <c r="C4" s="17">
        <v>45030</v>
      </c>
      <c r="D4" s="7">
        <v>210000</v>
      </c>
      <c r="E4" t="s">
        <v>25</v>
      </c>
      <c r="F4" t="s">
        <v>26</v>
      </c>
      <c r="G4" s="7">
        <v>210000</v>
      </c>
      <c r="H4" s="7">
        <v>83000</v>
      </c>
      <c r="I4" s="12">
        <f>H4/G4*100</f>
        <v>39.523809523809526</v>
      </c>
      <c r="J4" s="7">
        <v>206571</v>
      </c>
      <c r="K4" s="7">
        <v>12837</v>
      </c>
      <c r="L4" s="7">
        <f>G4-K4</f>
        <v>197163</v>
      </c>
      <c r="M4" s="7">
        <v>185568.96875</v>
      </c>
      <c r="N4" s="22">
        <f>L4/M4</f>
        <v>1.0624782867959974</v>
      </c>
      <c r="O4" s="26">
        <v>1456</v>
      </c>
      <c r="P4" s="31">
        <f>L4/O4</f>
        <v>135.41414835164835</v>
      </c>
      <c r="Q4" s="36" t="s">
        <v>27</v>
      </c>
      <c r="R4" s="41">
        <f>ABS(N27-N4)*100</f>
        <v>17.040290236472433</v>
      </c>
      <c r="S4" t="s">
        <v>33</v>
      </c>
      <c r="T4" s="7">
        <v>11248</v>
      </c>
      <c r="V4" t="s">
        <v>29</v>
      </c>
      <c r="W4">
        <v>401</v>
      </c>
    </row>
    <row r="5" spans="1:48" x14ac:dyDescent="0.25">
      <c r="A5" t="s">
        <v>34</v>
      </c>
      <c r="B5" t="s">
        <v>35</v>
      </c>
      <c r="C5" s="17">
        <v>45524</v>
      </c>
      <c r="D5" s="7">
        <v>399900</v>
      </c>
      <c r="E5" t="s">
        <v>25</v>
      </c>
      <c r="F5" t="s">
        <v>26</v>
      </c>
      <c r="G5" s="7">
        <v>399900</v>
      </c>
      <c r="H5" s="7">
        <v>175000</v>
      </c>
      <c r="I5" s="12">
        <f>H5/G5*100</f>
        <v>43.760940235058769</v>
      </c>
      <c r="J5" s="7">
        <v>356941</v>
      </c>
      <c r="K5" s="7">
        <v>69837</v>
      </c>
      <c r="L5" s="7">
        <f>G5-K5</f>
        <v>330063</v>
      </c>
      <c r="M5" s="7">
        <v>275003.8359375</v>
      </c>
      <c r="N5" s="22">
        <f>L5/M5</f>
        <v>1.2002123493106958</v>
      </c>
      <c r="O5" s="26">
        <v>2070</v>
      </c>
      <c r="P5" s="31">
        <f>L5/O5</f>
        <v>159.45072463768116</v>
      </c>
      <c r="Q5" s="36" t="s">
        <v>27</v>
      </c>
      <c r="R5" s="41">
        <f>ABS(N27-N5)*100</f>
        <v>30.813696487942266</v>
      </c>
      <c r="S5" t="s">
        <v>33</v>
      </c>
      <c r="T5" s="7">
        <v>63625</v>
      </c>
      <c r="V5" t="s">
        <v>29</v>
      </c>
      <c r="W5">
        <v>401</v>
      </c>
    </row>
    <row r="6" spans="1:48" x14ac:dyDescent="0.25">
      <c r="A6" t="s">
        <v>36</v>
      </c>
      <c r="B6" t="s">
        <v>37</v>
      </c>
      <c r="C6" s="17">
        <v>45646</v>
      </c>
      <c r="D6" s="7">
        <v>175000</v>
      </c>
      <c r="E6" t="s">
        <v>25</v>
      </c>
      <c r="F6" t="s">
        <v>26</v>
      </c>
      <c r="G6" s="7">
        <v>175000</v>
      </c>
      <c r="H6" s="7">
        <v>90200</v>
      </c>
      <c r="I6" s="12">
        <f>H6/G6*100</f>
        <v>51.542857142857144</v>
      </c>
      <c r="J6" s="7">
        <v>189938</v>
      </c>
      <c r="K6" s="7">
        <v>14834</v>
      </c>
      <c r="L6" s="7">
        <f>G6-K6</f>
        <v>160166</v>
      </c>
      <c r="M6" s="7">
        <v>167724.140625</v>
      </c>
      <c r="N6" s="22">
        <f>L6/M6</f>
        <v>0.95493707347770174</v>
      </c>
      <c r="O6" s="26">
        <v>1456</v>
      </c>
      <c r="P6" s="31">
        <f>L6/O6</f>
        <v>110.00412087912088</v>
      </c>
      <c r="Q6" s="36" t="s">
        <v>27</v>
      </c>
      <c r="R6" s="41">
        <f>ABS(N27-N6)*100</f>
        <v>6.2861689046428637</v>
      </c>
      <c r="S6" t="s">
        <v>28</v>
      </c>
      <c r="T6" s="7">
        <v>13047</v>
      </c>
      <c r="V6" t="s">
        <v>29</v>
      </c>
      <c r="W6">
        <v>401</v>
      </c>
    </row>
    <row r="7" spans="1:48" x14ac:dyDescent="0.25">
      <c r="A7" t="s">
        <v>43</v>
      </c>
      <c r="B7" t="s">
        <v>44</v>
      </c>
      <c r="C7" s="17">
        <v>45450</v>
      </c>
      <c r="D7" s="7">
        <v>300000</v>
      </c>
      <c r="E7" t="s">
        <v>25</v>
      </c>
      <c r="F7" t="s">
        <v>26</v>
      </c>
      <c r="G7" s="7">
        <v>300000</v>
      </c>
      <c r="H7" s="7">
        <v>164000</v>
      </c>
      <c r="I7" s="12">
        <f>H7/G7*100</f>
        <v>54.666666666666664</v>
      </c>
      <c r="J7" s="7">
        <v>683825</v>
      </c>
      <c r="K7" s="7">
        <v>131367</v>
      </c>
      <c r="L7" s="7">
        <f>G7-K7</f>
        <v>168633</v>
      </c>
      <c r="M7" s="7">
        <v>529174.3125</v>
      </c>
      <c r="N7" s="22">
        <f>L7/M7</f>
        <v>0.31867193100005209</v>
      </c>
      <c r="O7" s="26">
        <v>3240</v>
      </c>
      <c r="P7" s="31">
        <f>L7/O7</f>
        <v>52.047222222222224</v>
      </c>
      <c r="Q7" s="36" t="s">
        <v>27</v>
      </c>
      <c r="R7" s="41">
        <f>ABS(N27-N7)*100</f>
        <v>57.340345343122102</v>
      </c>
      <c r="S7" t="s">
        <v>33</v>
      </c>
      <c r="T7" s="7">
        <v>131367</v>
      </c>
      <c r="V7" t="s">
        <v>29</v>
      </c>
      <c r="W7">
        <v>401</v>
      </c>
    </row>
    <row r="8" spans="1:48" x14ac:dyDescent="0.25">
      <c r="A8" t="s">
        <v>48</v>
      </c>
      <c r="B8" t="s">
        <v>49</v>
      </c>
      <c r="C8" s="17">
        <v>45231</v>
      </c>
      <c r="D8" s="7">
        <v>193000</v>
      </c>
      <c r="E8" t="s">
        <v>25</v>
      </c>
      <c r="F8" t="s">
        <v>26</v>
      </c>
      <c r="G8" s="7">
        <v>193000</v>
      </c>
      <c r="H8" s="7">
        <v>87100</v>
      </c>
      <c r="I8" s="12">
        <f>H8/G8*100</f>
        <v>45.129533678756481</v>
      </c>
      <c r="J8" s="7">
        <v>216440</v>
      </c>
      <c r="K8" s="7">
        <v>10263</v>
      </c>
      <c r="L8" s="7">
        <f>G8-K8</f>
        <v>182737</v>
      </c>
      <c r="M8" s="7">
        <v>197487.546875</v>
      </c>
      <c r="N8" s="22">
        <f>L8/M8</f>
        <v>0.92530897715623361</v>
      </c>
      <c r="O8" s="26">
        <v>1092</v>
      </c>
      <c r="P8" s="31">
        <f>L8/O8</f>
        <v>167.34157509157509</v>
      </c>
      <c r="Q8" s="36" t="s">
        <v>27</v>
      </c>
      <c r="R8" s="41">
        <f>ABS(N27-N8)*100</f>
        <v>3.3233592724960515</v>
      </c>
      <c r="S8" t="s">
        <v>33</v>
      </c>
      <c r="T8" s="7">
        <v>10263</v>
      </c>
      <c r="V8" t="s">
        <v>29</v>
      </c>
      <c r="W8">
        <v>401</v>
      </c>
    </row>
    <row r="9" spans="1:48" x14ac:dyDescent="0.25">
      <c r="A9" t="s">
        <v>50</v>
      </c>
      <c r="B9" t="s">
        <v>51</v>
      </c>
      <c r="C9" s="17">
        <v>45726</v>
      </c>
      <c r="D9" s="7">
        <v>220000</v>
      </c>
      <c r="E9" t="s">
        <v>25</v>
      </c>
      <c r="F9" t="s">
        <v>26</v>
      </c>
      <c r="G9" s="7">
        <v>220000</v>
      </c>
      <c r="H9" s="7">
        <v>109100</v>
      </c>
      <c r="I9" s="12">
        <f>H9/G9*100</f>
        <v>49.590909090909093</v>
      </c>
      <c r="J9" s="7">
        <v>236635</v>
      </c>
      <c r="K9" s="7">
        <v>16801</v>
      </c>
      <c r="L9" s="7">
        <f>G9-K9</f>
        <v>203199</v>
      </c>
      <c r="M9" s="7">
        <v>210568.96875</v>
      </c>
      <c r="N9" s="22">
        <f>L9/M9</f>
        <v>0.9649997395449561</v>
      </c>
      <c r="O9" s="26">
        <v>1572</v>
      </c>
      <c r="P9" s="31">
        <f>L9/O9</f>
        <v>129.2614503816794</v>
      </c>
      <c r="Q9" s="36" t="s">
        <v>27</v>
      </c>
      <c r="R9" s="41">
        <f>ABS(N27-N9)*100</f>
        <v>7.2924355113682999</v>
      </c>
      <c r="S9" t="s">
        <v>33</v>
      </c>
      <c r="T9" s="7">
        <v>5290</v>
      </c>
      <c r="V9" t="s">
        <v>29</v>
      </c>
      <c r="W9">
        <v>401</v>
      </c>
    </row>
    <row r="10" spans="1:48" x14ac:dyDescent="0.25">
      <c r="A10" t="s">
        <v>50</v>
      </c>
      <c r="B10" t="s">
        <v>51</v>
      </c>
      <c r="C10" s="17">
        <v>45036</v>
      </c>
      <c r="D10" s="7">
        <v>189900</v>
      </c>
      <c r="E10" t="s">
        <v>25</v>
      </c>
      <c r="F10" t="s">
        <v>26</v>
      </c>
      <c r="G10" s="7">
        <v>189900</v>
      </c>
      <c r="H10" s="7">
        <v>92700</v>
      </c>
      <c r="I10" s="12">
        <f>H10/G10*100</f>
        <v>48.81516587677725</v>
      </c>
      <c r="J10" s="7">
        <v>236635</v>
      </c>
      <c r="K10" s="7">
        <v>16801</v>
      </c>
      <c r="L10" s="7">
        <f>G10-K10</f>
        <v>173099</v>
      </c>
      <c r="M10" s="7">
        <v>210568.96875</v>
      </c>
      <c r="N10" s="22">
        <f>L10/M10</f>
        <v>0.82205370063579231</v>
      </c>
      <c r="O10" s="26">
        <v>1572</v>
      </c>
      <c r="P10" s="31">
        <f>L10/O10</f>
        <v>110.11386768447836</v>
      </c>
      <c r="Q10" s="36" t="s">
        <v>27</v>
      </c>
      <c r="R10" s="41">
        <f>ABS(N27-N10)*100</f>
        <v>7.0021683795480794</v>
      </c>
      <c r="S10" t="s">
        <v>33</v>
      </c>
      <c r="T10" s="7">
        <v>5290</v>
      </c>
      <c r="V10" t="s">
        <v>29</v>
      </c>
      <c r="W10">
        <v>401</v>
      </c>
    </row>
    <row r="11" spans="1:48" x14ac:dyDescent="0.25">
      <c r="A11" t="s">
        <v>52</v>
      </c>
      <c r="B11" t="s">
        <v>53</v>
      </c>
      <c r="C11" s="17">
        <v>45244</v>
      </c>
      <c r="D11" s="7">
        <v>224000</v>
      </c>
      <c r="E11" t="s">
        <v>25</v>
      </c>
      <c r="F11" t="s">
        <v>26</v>
      </c>
      <c r="G11" s="7">
        <v>224000</v>
      </c>
      <c r="H11" s="7">
        <v>108700</v>
      </c>
      <c r="I11" s="12">
        <f>H11/G11*100</f>
        <v>48.526785714285715</v>
      </c>
      <c r="J11" s="7">
        <v>278196</v>
      </c>
      <c r="K11" s="7">
        <v>32344</v>
      </c>
      <c r="L11" s="7">
        <f>G11-K11</f>
        <v>191656</v>
      </c>
      <c r="M11" s="7">
        <v>235490.421875</v>
      </c>
      <c r="N11" s="22">
        <f>L11/M11</f>
        <v>0.81385900315611293</v>
      </c>
      <c r="O11" s="26">
        <v>1344</v>
      </c>
      <c r="P11" s="31">
        <f>L11/O11</f>
        <v>142.60119047619048</v>
      </c>
      <c r="Q11" s="36" t="s">
        <v>27</v>
      </c>
      <c r="R11" s="41">
        <f>ABS(N27-N11)*100</f>
        <v>7.8216381275160174</v>
      </c>
      <c r="S11" t="s">
        <v>33</v>
      </c>
      <c r="T11" s="7">
        <v>10715</v>
      </c>
      <c r="V11" t="s">
        <v>29</v>
      </c>
      <c r="W11">
        <v>401</v>
      </c>
    </row>
    <row r="12" spans="1:48" x14ac:dyDescent="0.25">
      <c r="A12" t="s">
        <v>54</v>
      </c>
      <c r="B12" t="s">
        <v>55</v>
      </c>
      <c r="C12" s="17">
        <v>45058</v>
      </c>
      <c r="D12" s="7">
        <v>153000</v>
      </c>
      <c r="E12" t="s">
        <v>25</v>
      </c>
      <c r="F12" t="s">
        <v>56</v>
      </c>
      <c r="G12" s="7">
        <v>153000</v>
      </c>
      <c r="H12" s="7">
        <v>78100</v>
      </c>
      <c r="I12" s="12">
        <f>H12/G12*100</f>
        <v>51.045751633986924</v>
      </c>
      <c r="J12" s="7">
        <v>156076</v>
      </c>
      <c r="K12" s="7">
        <v>132772</v>
      </c>
      <c r="L12" s="7">
        <f>G12-K12</f>
        <v>20228</v>
      </c>
      <c r="M12" s="7">
        <v>25941.7578125</v>
      </c>
      <c r="N12" s="22">
        <f>L12/M12</f>
        <v>0.77974669820767373</v>
      </c>
      <c r="O12" s="26">
        <v>0</v>
      </c>
      <c r="P12" s="31" t="e">
        <f>L12/O12</f>
        <v>#DIV/0!</v>
      </c>
      <c r="Q12" s="36" t="s">
        <v>57</v>
      </c>
      <c r="R12" s="41">
        <f>ABS(N27-N12)*100</f>
        <v>11.232868622359938</v>
      </c>
      <c r="S12" t="s">
        <v>33</v>
      </c>
      <c r="T12" s="7">
        <v>127580</v>
      </c>
      <c r="U12" t="s">
        <v>58</v>
      </c>
      <c r="V12" t="s">
        <v>29</v>
      </c>
      <c r="W12">
        <v>401</v>
      </c>
    </row>
    <row r="13" spans="1:48" x14ac:dyDescent="0.25">
      <c r="A13" t="s">
        <v>58</v>
      </c>
      <c r="B13" t="s">
        <v>59</v>
      </c>
      <c r="C13" s="17">
        <v>45058</v>
      </c>
      <c r="D13" s="7">
        <v>153000</v>
      </c>
      <c r="E13" t="s">
        <v>25</v>
      </c>
      <c r="F13" t="s">
        <v>56</v>
      </c>
      <c r="G13" s="7">
        <v>153000</v>
      </c>
      <c r="H13" s="7">
        <v>78100</v>
      </c>
      <c r="I13" s="12">
        <f>H13/G13*100</f>
        <v>51.045751633986924</v>
      </c>
      <c r="J13" s="7">
        <v>156076</v>
      </c>
      <c r="K13" s="7">
        <v>132772</v>
      </c>
      <c r="L13" s="7">
        <f>G13-K13</f>
        <v>20228</v>
      </c>
      <c r="M13" s="7">
        <v>25941.7578125</v>
      </c>
      <c r="N13" s="22">
        <f>L13/M13</f>
        <v>0.77974669820767373</v>
      </c>
      <c r="O13" s="26">
        <v>0</v>
      </c>
      <c r="P13" s="31" t="e">
        <f>L13/O13</f>
        <v>#DIV/0!</v>
      </c>
      <c r="Q13" s="36" t="s">
        <v>57</v>
      </c>
      <c r="R13" s="41">
        <f>ABS(N27-N13)*100</f>
        <v>11.232868622359938</v>
      </c>
      <c r="S13" t="s">
        <v>33</v>
      </c>
      <c r="T13" s="7">
        <v>127580</v>
      </c>
      <c r="U13" t="s">
        <v>54</v>
      </c>
      <c r="V13" t="s">
        <v>29</v>
      </c>
      <c r="W13">
        <v>401</v>
      </c>
    </row>
    <row r="14" spans="1:48" x14ac:dyDescent="0.25">
      <c r="A14" t="s">
        <v>60</v>
      </c>
      <c r="B14" t="s">
        <v>61</v>
      </c>
      <c r="C14" s="17">
        <v>45168</v>
      </c>
      <c r="D14" s="7">
        <v>130000</v>
      </c>
      <c r="E14" t="s">
        <v>25</v>
      </c>
      <c r="F14" t="s">
        <v>26</v>
      </c>
      <c r="G14" s="7">
        <v>130000</v>
      </c>
      <c r="H14" s="7">
        <v>71200</v>
      </c>
      <c r="I14" s="12">
        <f>H14/G14*100</f>
        <v>54.769230769230774</v>
      </c>
      <c r="J14" s="7">
        <v>169171</v>
      </c>
      <c r="K14" s="7">
        <v>8939</v>
      </c>
      <c r="L14" s="7">
        <f>G14-K14</f>
        <v>121061</v>
      </c>
      <c r="M14" s="7">
        <v>153478.921875</v>
      </c>
      <c r="N14" s="22">
        <f>L14/M14</f>
        <v>0.78877932240491899</v>
      </c>
      <c r="O14" s="26">
        <v>1344</v>
      </c>
      <c r="P14" s="31">
        <f>L14/O14</f>
        <v>90.07514880952381</v>
      </c>
      <c r="Q14" s="36" t="s">
        <v>27</v>
      </c>
      <c r="R14" s="41">
        <f>ABS(N27-N14)*100</f>
        <v>10.329606202635411</v>
      </c>
      <c r="S14" t="s">
        <v>62</v>
      </c>
      <c r="T14" s="7">
        <v>5227</v>
      </c>
      <c r="V14" t="s">
        <v>29</v>
      </c>
      <c r="W14">
        <v>401</v>
      </c>
    </row>
    <row r="15" spans="1:48" x14ac:dyDescent="0.25">
      <c r="A15" t="s">
        <v>65</v>
      </c>
      <c r="B15" t="s">
        <v>66</v>
      </c>
      <c r="C15" s="17">
        <v>45446</v>
      </c>
      <c r="D15" s="7">
        <v>280000</v>
      </c>
      <c r="E15" t="s">
        <v>25</v>
      </c>
      <c r="F15" t="s">
        <v>26</v>
      </c>
      <c r="G15" s="7">
        <v>280000</v>
      </c>
      <c r="H15" s="7">
        <v>107200</v>
      </c>
      <c r="I15" s="12">
        <f>H15/G15*100</f>
        <v>38.285714285714285</v>
      </c>
      <c r="J15" s="7">
        <v>227494</v>
      </c>
      <c r="K15" s="7">
        <v>36807</v>
      </c>
      <c r="L15" s="7">
        <f>G15-K15</f>
        <v>243193</v>
      </c>
      <c r="M15" s="7">
        <v>182650.390625</v>
      </c>
      <c r="N15" s="22">
        <f>L15/M15</f>
        <v>1.3314671770907964</v>
      </c>
      <c r="O15" s="26">
        <v>1680</v>
      </c>
      <c r="P15" s="31">
        <f>L15/O15</f>
        <v>144.7577380952381</v>
      </c>
      <c r="Q15" s="36" t="s">
        <v>27</v>
      </c>
      <c r="R15" s="41">
        <f>ABS(N27-N15)*100</f>
        <v>43.939179265952333</v>
      </c>
      <c r="S15" t="s">
        <v>28</v>
      </c>
      <c r="T15" s="7">
        <v>15178</v>
      </c>
      <c r="V15" t="s">
        <v>29</v>
      </c>
      <c r="W15">
        <v>401</v>
      </c>
    </row>
    <row r="16" spans="1:48" x14ac:dyDescent="0.25">
      <c r="A16" t="s">
        <v>67</v>
      </c>
      <c r="B16" t="s">
        <v>68</v>
      </c>
      <c r="C16" s="17">
        <v>45471</v>
      </c>
      <c r="D16" s="7">
        <v>250000</v>
      </c>
      <c r="E16" t="s">
        <v>25</v>
      </c>
      <c r="F16" t="s">
        <v>26</v>
      </c>
      <c r="G16" s="7">
        <v>250000</v>
      </c>
      <c r="H16" s="7">
        <v>98900</v>
      </c>
      <c r="I16" s="12">
        <f>H16/G16*100</f>
        <v>39.56</v>
      </c>
      <c r="J16" s="7">
        <v>207730</v>
      </c>
      <c r="K16" s="7">
        <v>17009</v>
      </c>
      <c r="L16" s="7">
        <f>G16-K16</f>
        <v>232991</v>
      </c>
      <c r="M16" s="7">
        <v>182682.953125</v>
      </c>
      <c r="N16" s="22">
        <f>L16/M16</f>
        <v>1.275384462613635</v>
      </c>
      <c r="O16" s="26">
        <v>1458</v>
      </c>
      <c r="P16" s="31">
        <f>L16/O16</f>
        <v>159.80178326474623</v>
      </c>
      <c r="Q16" s="36" t="s">
        <v>27</v>
      </c>
      <c r="R16" s="41">
        <f>ABS(N27-N16)*100</f>
        <v>38.330907818236192</v>
      </c>
      <c r="S16" t="s">
        <v>28</v>
      </c>
      <c r="T16" s="7">
        <v>17009</v>
      </c>
      <c r="V16" t="s">
        <v>29</v>
      </c>
      <c r="W16">
        <v>401</v>
      </c>
    </row>
    <row r="17" spans="1:23" x14ac:dyDescent="0.25">
      <c r="A17" t="s">
        <v>69</v>
      </c>
      <c r="B17" t="s">
        <v>70</v>
      </c>
      <c r="C17" s="17">
        <v>45390</v>
      </c>
      <c r="D17" s="7">
        <v>10000</v>
      </c>
      <c r="E17" t="s">
        <v>25</v>
      </c>
      <c r="F17" t="s">
        <v>26</v>
      </c>
      <c r="G17" s="7">
        <v>10000</v>
      </c>
      <c r="H17" s="7">
        <v>7500</v>
      </c>
      <c r="I17" s="12">
        <f>H17/G17*100</f>
        <v>75</v>
      </c>
      <c r="J17" s="7">
        <v>14177</v>
      </c>
      <c r="K17" s="7">
        <v>6877</v>
      </c>
      <c r="L17" s="7">
        <f>G17-K17</f>
        <v>3123</v>
      </c>
      <c r="M17" s="7">
        <v>6992.33740234375</v>
      </c>
      <c r="N17" s="22">
        <f>L17/M17</f>
        <v>0.44663176564580631</v>
      </c>
      <c r="O17" s="26">
        <v>120</v>
      </c>
      <c r="P17" s="31">
        <f>L17/O17</f>
        <v>26.024999999999999</v>
      </c>
      <c r="Q17" s="36" t="s">
        <v>27</v>
      </c>
      <c r="R17" s="41">
        <f>ABS(N27-N17)*100</f>
        <v>44.544361878546681</v>
      </c>
      <c r="S17" t="s">
        <v>33</v>
      </c>
      <c r="T17" s="7">
        <v>6877</v>
      </c>
      <c r="V17" t="s">
        <v>29</v>
      </c>
      <c r="W17">
        <v>401</v>
      </c>
    </row>
    <row r="18" spans="1:23" x14ac:dyDescent="0.25">
      <c r="A18" t="s">
        <v>71</v>
      </c>
      <c r="B18" t="s">
        <v>72</v>
      </c>
      <c r="C18" s="17">
        <v>45090</v>
      </c>
      <c r="D18" s="7">
        <v>150000</v>
      </c>
      <c r="E18" t="s">
        <v>25</v>
      </c>
      <c r="F18" t="s">
        <v>26</v>
      </c>
      <c r="G18" s="7">
        <v>150000</v>
      </c>
      <c r="H18" s="7">
        <v>68300</v>
      </c>
      <c r="I18" s="12">
        <f>H18/G18*100</f>
        <v>45.533333333333331</v>
      </c>
      <c r="J18" s="7">
        <v>164819</v>
      </c>
      <c r="K18" s="7">
        <v>23854</v>
      </c>
      <c r="L18" s="7">
        <f>G18-K18</f>
        <v>126146</v>
      </c>
      <c r="M18" s="7">
        <v>135023.953125</v>
      </c>
      <c r="N18" s="22">
        <f>L18/M18</f>
        <v>0.93424905048675966</v>
      </c>
      <c r="O18" s="26">
        <v>1806</v>
      </c>
      <c r="P18" s="31">
        <f>L18/O18</f>
        <v>69.848283499446296</v>
      </c>
      <c r="Q18" s="36" t="s">
        <v>27</v>
      </c>
      <c r="R18" s="41">
        <f>ABS(N27-N18)*100</f>
        <v>4.2173666055486558</v>
      </c>
      <c r="S18" t="s">
        <v>62</v>
      </c>
      <c r="T18" s="7">
        <v>6877</v>
      </c>
      <c r="V18" t="s">
        <v>29</v>
      </c>
      <c r="W18">
        <v>401</v>
      </c>
    </row>
    <row r="19" spans="1:23" x14ac:dyDescent="0.25">
      <c r="A19" t="s">
        <v>73</v>
      </c>
      <c r="B19" t="s">
        <v>74</v>
      </c>
      <c r="C19" s="17">
        <v>45324</v>
      </c>
      <c r="D19" s="7">
        <v>135000</v>
      </c>
      <c r="E19" t="s">
        <v>25</v>
      </c>
      <c r="F19" t="s">
        <v>26</v>
      </c>
      <c r="G19" s="7">
        <v>135000</v>
      </c>
      <c r="H19" s="7">
        <v>71400</v>
      </c>
      <c r="I19" s="12">
        <f>H19/G19*100</f>
        <v>52.888888888888886</v>
      </c>
      <c r="J19" s="7">
        <v>144300</v>
      </c>
      <c r="K19" s="7">
        <v>13981</v>
      </c>
      <c r="L19" s="7">
        <f>G19-K19</f>
        <v>121019</v>
      </c>
      <c r="M19" s="7">
        <v>124826.625</v>
      </c>
      <c r="N19" s="22">
        <f>L19/M19</f>
        <v>0.96949669191168153</v>
      </c>
      <c r="O19" s="26">
        <v>1188</v>
      </c>
      <c r="P19" s="31">
        <f>L19/O19</f>
        <v>101.86784511784512</v>
      </c>
      <c r="Q19" s="36" t="s">
        <v>27</v>
      </c>
      <c r="R19" s="41">
        <f>ABS(N27-N19)*100</f>
        <v>7.742130748040843</v>
      </c>
      <c r="S19" t="s">
        <v>28</v>
      </c>
      <c r="T19" s="7">
        <v>12979</v>
      </c>
      <c r="V19" t="s">
        <v>29</v>
      </c>
      <c r="W19">
        <v>401</v>
      </c>
    </row>
    <row r="20" spans="1:23" x14ac:dyDescent="0.25">
      <c r="A20" t="s">
        <v>78</v>
      </c>
      <c r="B20" t="s">
        <v>79</v>
      </c>
      <c r="C20" s="17">
        <v>45366</v>
      </c>
      <c r="D20" s="7">
        <v>140000</v>
      </c>
      <c r="E20" t="s">
        <v>25</v>
      </c>
      <c r="F20" t="s">
        <v>26</v>
      </c>
      <c r="G20" s="7">
        <v>140000</v>
      </c>
      <c r="H20" s="7">
        <v>55300</v>
      </c>
      <c r="I20" s="12">
        <f>H20/G20*100</f>
        <v>39.5</v>
      </c>
      <c r="J20" s="7">
        <v>143797</v>
      </c>
      <c r="K20" s="7">
        <v>32399</v>
      </c>
      <c r="L20" s="7">
        <f>G20-K20</f>
        <v>107601</v>
      </c>
      <c r="M20" s="7">
        <v>106703.0625</v>
      </c>
      <c r="N20" s="22">
        <f>L20/M20</f>
        <v>1.0084152926725978</v>
      </c>
      <c r="O20" s="26">
        <v>1728</v>
      </c>
      <c r="P20" s="31">
        <f>L20/O20</f>
        <v>62.269097222222221</v>
      </c>
      <c r="Q20" s="36" t="s">
        <v>27</v>
      </c>
      <c r="R20" s="41">
        <f>ABS(N27-N20)*100</f>
        <v>11.633990824132468</v>
      </c>
      <c r="S20" t="s">
        <v>28</v>
      </c>
      <c r="T20" s="7">
        <v>13816</v>
      </c>
      <c r="V20" t="s">
        <v>29</v>
      </c>
      <c r="W20">
        <v>401</v>
      </c>
    </row>
    <row r="21" spans="1:23" x14ac:dyDescent="0.25">
      <c r="A21" t="s">
        <v>80</v>
      </c>
      <c r="B21" t="s">
        <v>81</v>
      </c>
      <c r="C21" s="17">
        <v>45236</v>
      </c>
      <c r="D21" s="7">
        <v>265000</v>
      </c>
      <c r="E21" t="s">
        <v>25</v>
      </c>
      <c r="F21" t="s">
        <v>26</v>
      </c>
      <c r="G21" s="7">
        <v>265000</v>
      </c>
      <c r="H21" s="7">
        <v>118000</v>
      </c>
      <c r="I21" s="12">
        <f>H21/G21*100</f>
        <v>44.528301886792455</v>
      </c>
      <c r="J21" s="7">
        <v>288823</v>
      </c>
      <c r="K21" s="7">
        <v>39031</v>
      </c>
      <c r="L21" s="7">
        <f>G21-K21</f>
        <v>225969</v>
      </c>
      <c r="M21" s="7">
        <v>239264.375</v>
      </c>
      <c r="N21" s="22">
        <f>L21/M21</f>
        <v>0.94443228332675933</v>
      </c>
      <c r="O21" s="26">
        <v>1922</v>
      </c>
      <c r="P21" s="31">
        <f>L21/O21</f>
        <v>117.56971904266389</v>
      </c>
      <c r="Q21" s="36" t="s">
        <v>27</v>
      </c>
      <c r="R21" s="41">
        <f>ABS(N27-N21)*100</f>
        <v>5.2356898895486221</v>
      </c>
      <c r="S21" t="s">
        <v>82</v>
      </c>
      <c r="T21" s="7">
        <v>16507</v>
      </c>
      <c r="V21" t="s">
        <v>29</v>
      </c>
      <c r="W21">
        <v>401</v>
      </c>
    </row>
    <row r="22" spans="1:23" x14ac:dyDescent="0.25">
      <c r="A22" t="s">
        <v>85</v>
      </c>
      <c r="B22" t="s">
        <v>86</v>
      </c>
      <c r="C22" s="17">
        <v>45244</v>
      </c>
      <c r="D22" s="7">
        <v>315000</v>
      </c>
      <c r="E22" t="s">
        <v>25</v>
      </c>
      <c r="F22" t="s">
        <v>26</v>
      </c>
      <c r="G22" s="7">
        <v>315000</v>
      </c>
      <c r="H22" s="7">
        <v>143700</v>
      </c>
      <c r="I22" s="12">
        <f>H22/G22*100</f>
        <v>45.61904761904762</v>
      </c>
      <c r="J22" s="7">
        <v>356827</v>
      </c>
      <c r="K22" s="7">
        <v>16062</v>
      </c>
      <c r="L22" s="7">
        <f>G22-K22</f>
        <v>298938</v>
      </c>
      <c r="M22" s="7">
        <v>326403.25</v>
      </c>
      <c r="N22" s="22">
        <f>L22/M22</f>
        <v>0.91585485132271205</v>
      </c>
      <c r="O22" s="26">
        <v>2053</v>
      </c>
      <c r="P22" s="31">
        <f>L22/O22</f>
        <v>145.61032635168047</v>
      </c>
      <c r="Q22" s="36" t="s">
        <v>27</v>
      </c>
      <c r="R22" s="41">
        <f>ABS(N27-N22)*100</f>
        <v>2.377946689143895</v>
      </c>
      <c r="S22" t="s">
        <v>33</v>
      </c>
      <c r="T22" s="7">
        <v>13482</v>
      </c>
      <c r="V22" t="s">
        <v>29</v>
      </c>
      <c r="W22">
        <v>401</v>
      </c>
    </row>
    <row r="23" spans="1:23" x14ac:dyDescent="0.25">
      <c r="A23" t="s">
        <v>87</v>
      </c>
      <c r="B23" t="s">
        <v>88</v>
      </c>
      <c r="C23" s="17">
        <v>45488</v>
      </c>
      <c r="D23" s="7">
        <v>330000</v>
      </c>
      <c r="E23" t="s">
        <v>25</v>
      </c>
      <c r="F23" t="s">
        <v>26</v>
      </c>
      <c r="G23" s="7">
        <v>330000</v>
      </c>
      <c r="H23" s="7">
        <v>210000</v>
      </c>
      <c r="I23" s="12">
        <f>H23/G23*100</f>
        <v>63.636363636363633</v>
      </c>
      <c r="J23" s="7">
        <v>441659</v>
      </c>
      <c r="K23" s="7">
        <v>55943</v>
      </c>
      <c r="L23" s="7">
        <f>G23-K23</f>
        <v>274057</v>
      </c>
      <c r="M23" s="7">
        <v>369459.78125</v>
      </c>
      <c r="N23" s="22">
        <f>L23/M23</f>
        <v>0.74177762752085752</v>
      </c>
      <c r="O23" s="26">
        <v>4900</v>
      </c>
      <c r="P23" s="31">
        <f>L23/O23</f>
        <v>55.93</v>
      </c>
      <c r="Q23" s="36" t="s">
        <v>27</v>
      </c>
      <c r="R23" s="41">
        <f>ABS(N27-N23)*100</f>
        <v>15.029775691041557</v>
      </c>
      <c r="S23" t="s">
        <v>62</v>
      </c>
      <c r="T23" s="7">
        <v>33633</v>
      </c>
      <c r="V23" t="s">
        <v>29</v>
      </c>
      <c r="W23">
        <v>401</v>
      </c>
    </row>
    <row r="24" spans="1:23" ht="15.75" thickBot="1" x14ac:dyDescent="0.3">
      <c r="A24" t="s">
        <v>89</v>
      </c>
      <c r="B24" t="s">
        <v>90</v>
      </c>
      <c r="C24" s="17">
        <v>45352</v>
      </c>
      <c r="D24" s="7">
        <v>150000</v>
      </c>
      <c r="E24" t="s">
        <v>25</v>
      </c>
      <c r="F24" t="s">
        <v>91</v>
      </c>
      <c r="G24" s="7">
        <v>150000</v>
      </c>
      <c r="H24" s="7">
        <v>87500</v>
      </c>
      <c r="I24" s="12">
        <f>H24/G24*100</f>
        <v>58.333333333333336</v>
      </c>
      <c r="J24" s="7">
        <v>209288</v>
      </c>
      <c r="K24" s="7">
        <v>23241</v>
      </c>
      <c r="L24" s="7">
        <f>G24-K24</f>
        <v>126759</v>
      </c>
      <c r="M24" s="7">
        <v>178205.9375</v>
      </c>
      <c r="N24" s="22">
        <f>L24/M24</f>
        <v>0.71130626610014047</v>
      </c>
      <c r="O24" s="26">
        <v>1232</v>
      </c>
      <c r="P24" s="31">
        <f>L24/O24</f>
        <v>102.8887987012987</v>
      </c>
      <c r="Q24" s="36" t="s">
        <v>27</v>
      </c>
      <c r="R24" s="41">
        <f>ABS(N27-N24)*100</f>
        <v>18.076911833113265</v>
      </c>
      <c r="S24" t="s">
        <v>33</v>
      </c>
      <c r="T24" s="7">
        <v>15891</v>
      </c>
      <c r="V24" t="s">
        <v>29</v>
      </c>
      <c r="W24">
        <v>401</v>
      </c>
    </row>
    <row r="25" spans="1:23" ht="15.75" thickTop="1" x14ac:dyDescent="0.25">
      <c r="A25" s="3"/>
      <c r="B25" s="3"/>
      <c r="C25" s="18" t="s">
        <v>92</v>
      </c>
      <c r="D25" s="8">
        <f>+SUM(D2:D24)</f>
        <v>4802800</v>
      </c>
      <c r="E25" s="3"/>
      <c r="F25" s="3"/>
      <c r="G25" s="8">
        <f>+SUM(G2:G24)</f>
        <v>4802800</v>
      </c>
      <c r="H25" s="8">
        <f>+SUM(H2:H24)</f>
        <v>2342400</v>
      </c>
      <c r="I25" s="13"/>
      <c r="J25" s="8">
        <f>+SUM(J2:J24)</f>
        <v>5566826</v>
      </c>
      <c r="K25" s="8"/>
      <c r="L25" s="8">
        <f>+SUM(L2:L24)</f>
        <v>3889347</v>
      </c>
      <c r="M25" s="8">
        <f>+SUM(M2:M24)</f>
        <v>4464493.6733398438</v>
      </c>
      <c r="N25" s="23"/>
      <c r="O25" s="27"/>
      <c r="P25" s="32" t="e">
        <f>AVERAGE(P2:P24)</f>
        <v>#DIV/0!</v>
      </c>
      <c r="Q25" s="37"/>
      <c r="R25" s="42">
        <f>ABS(N27-N26)*100</f>
        <v>2.0902238140213858</v>
      </c>
      <c r="S25" s="3"/>
      <c r="T25" s="8"/>
      <c r="U25" s="3"/>
      <c r="V25" s="3"/>
      <c r="W25" s="3"/>
    </row>
    <row r="26" spans="1:23" x14ac:dyDescent="0.25">
      <c r="A26" s="4"/>
      <c r="B26" s="4"/>
      <c r="C26" s="19"/>
      <c r="D26" s="9"/>
      <c r="E26" s="4"/>
      <c r="F26" s="4"/>
      <c r="G26" s="9"/>
      <c r="H26" s="9" t="s">
        <v>93</v>
      </c>
      <c r="I26" s="14">
        <f>H25/G25*100</f>
        <v>48.771549929207964</v>
      </c>
      <c r="J26" s="9"/>
      <c r="K26" s="9"/>
      <c r="L26" s="9"/>
      <c r="M26" s="9" t="s">
        <v>94</v>
      </c>
      <c r="N26" s="46">
        <f>L25/M25</f>
        <v>0.87117314629105924</v>
      </c>
      <c r="O26" s="28"/>
      <c r="P26" s="33" t="s">
        <v>95</v>
      </c>
      <c r="Q26" s="38">
        <f>STDEV(N2:N24)</f>
        <v>0.22656805154059814</v>
      </c>
      <c r="R26" s="43"/>
      <c r="S26" s="4"/>
      <c r="T26" s="9"/>
      <c r="U26" s="4"/>
      <c r="V26" s="4"/>
      <c r="W26" s="4"/>
    </row>
    <row r="27" spans="1:23" x14ac:dyDescent="0.25">
      <c r="A27" s="5"/>
      <c r="B27" s="5"/>
      <c r="C27" s="20"/>
      <c r="D27" s="10"/>
      <c r="E27" s="5"/>
      <c r="F27" s="5"/>
      <c r="G27" s="10"/>
      <c r="H27" s="10" t="s">
        <v>96</v>
      </c>
      <c r="I27" s="15">
        <f>STDEV(I2:I24)</f>
        <v>8.511134988293513</v>
      </c>
      <c r="J27" s="10"/>
      <c r="K27" s="10"/>
      <c r="L27" s="10"/>
      <c r="M27" s="10" t="s">
        <v>97</v>
      </c>
      <c r="N27" s="24">
        <f>AVERAGE(N2:N24)</f>
        <v>0.8920753844312731</v>
      </c>
      <c r="O27" s="29"/>
      <c r="P27" s="34" t="s">
        <v>98</v>
      </c>
      <c r="Q27" s="45">
        <f>AVERAGE(R2:R24)</f>
        <v>15.879177800021125</v>
      </c>
      <c r="R27" s="44" t="s">
        <v>99</v>
      </c>
      <c r="S27" s="5">
        <f>+(Q27/N27)</f>
        <v>17.800264503593063</v>
      </c>
      <c r="T27" s="10"/>
      <c r="U27" s="5"/>
      <c r="V27" s="5"/>
      <c r="W27" s="5"/>
    </row>
    <row r="29" spans="1:23" x14ac:dyDescent="0.25">
      <c r="A29" t="s">
        <v>100</v>
      </c>
    </row>
    <row r="30" spans="1:23" x14ac:dyDescent="0.25">
      <c r="A30" t="s">
        <v>38</v>
      </c>
      <c r="B30" t="s">
        <v>39</v>
      </c>
      <c r="C30" s="17">
        <v>45257</v>
      </c>
      <c r="D30" s="7">
        <v>212000</v>
      </c>
      <c r="E30" t="s">
        <v>25</v>
      </c>
      <c r="F30" t="s">
        <v>26</v>
      </c>
      <c r="G30" s="7">
        <v>212000</v>
      </c>
      <c r="H30" s="7">
        <v>61500</v>
      </c>
      <c r="I30" s="12">
        <f>H30/G30*100</f>
        <v>29.009433962264154</v>
      </c>
      <c r="J30" s="7">
        <v>116665</v>
      </c>
      <c r="K30" s="7">
        <v>30845</v>
      </c>
      <c r="L30" s="7">
        <f>G30-K30</f>
        <v>181155</v>
      </c>
      <c r="M30" s="7">
        <v>82203.0625</v>
      </c>
      <c r="N30" s="22">
        <f>L30/M30</f>
        <v>2.2037500123550751</v>
      </c>
      <c r="O30" s="26">
        <v>440</v>
      </c>
      <c r="P30" s="31">
        <f>L30/O30</f>
        <v>411.71590909090907</v>
      </c>
      <c r="Q30" s="36" t="s">
        <v>27</v>
      </c>
      <c r="R30" s="41">
        <f>ABS(N27-N30)*100</f>
        <v>131.16746279238018</v>
      </c>
      <c r="S30" t="s">
        <v>28</v>
      </c>
      <c r="T30" s="7">
        <v>24493</v>
      </c>
      <c r="V30" t="s">
        <v>29</v>
      </c>
      <c r="W30">
        <v>401</v>
      </c>
    </row>
    <row r="31" spans="1:23" x14ac:dyDescent="0.25">
      <c r="A31" t="s">
        <v>45</v>
      </c>
      <c r="B31" t="s">
        <v>46</v>
      </c>
      <c r="C31" s="17">
        <v>45569</v>
      </c>
      <c r="D31" s="7">
        <v>150000</v>
      </c>
      <c r="E31" t="s">
        <v>25</v>
      </c>
      <c r="F31" t="s">
        <v>26</v>
      </c>
      <c r="G31" s="7">
        <v>150000</v>
      </c>
      <c r="H31" s="7">
        <v>46700</v>
      </c>
      <c r="I31" s="12">
        <f>H31/G31*100</f>
        <v>31.133333333333336</v>
      </c>
      <c r="J31" s="7">
        <v>95848</v>
      </c>
      <c r="K31" s="7">
        <v>39720</v>
      </c>
      <c r="L31" s="7">
        <f>G31-K31</f>
        <v>110280</v>
      </c>
      <c r="M31" s="7">
        <v>53762.453125</v>
      </c>
      <c r="N31" s="22">
        <f>L31/M31</f>
        <v>2.0512456852293233</v>
      </c>
      <c r="O31" s="26">
        <v>1060</v>
      </c>
      <c r="P31" s="31">
        <f>L31/O31</f>
        <v>104.0377358490566</v>
      </c>
      <c r="Q31" s="36" t="s">
        <v>27</v>
      </c>
      <c r="R31" s="41">
        <f>ABS(N27-N31)*100</f>
        <v>115.917030079805</v>
      </c>
      <c r="S31" t="s">
        <v>47</v>
      </c>
      <c r="T31" s="7">
        <v>24493</v>
      </c>
      <c r="V31" t="s">
        <v>29</v>
      </c>
      <c r="W31">
        <v>401</v>
      </c>
    </row>
    <row r="32" spans="1:23" x14ac:dyDescent="0.25">
      <c r="A32" t="s">
        <v>63</v>
      </c>
      <c r="B32" t="s">
        <v>64</v>
      </c>
      <c r="C32" s="17">
        <v>45106</v>
      </c>
      <c r="D32" s="7">
        <v>324900</v>
      </c>
      <c r="E32" t="s">
        <v>25</v>
      </c>
      <c r="F32" t="s">
        <v>26</v>
      </c>
      <c r="G32" s="7">
        <v>324900</v>
      </c>
      <c r="H32" s="7">
        <v>74700</v>
      </c>
      <c r="I32" s="12">
        <f>H32/G32*100</f>
        <v>22.991689750692519</v>
      </c>
      <c r="J32" s="7">
        <v>169907</v>
      </c>
      <c r="K32" s="7">
        <v>45649</v>
      </c>
      <c r="L32" s="7">
        <f>G32-K32</f>
        <v>279251</v>
      </c>
      <c r="M32" s="7">
        <v>119021.0703125</v>
      </c>
      <c r="N32" s="22">
        <f>L32/M32</f>
        <v>2.3462316316497795</v>
      </c>
      <c r="O32" s="26">
        <v>1092</v>
      </c>
      <c r="P32" s="31">
        <f>L32/O32</f>
        <v>255.72435897435898</v>
      </c>
      <c r="Q32" s="36" t="s">
        <v>27</v>
      </c>
      <c r="R32" s="41">
        <f>ABS(N27-N32)*100</f>
        <v>145.41562472185063</v>
      </c>
      <c r="S32" t="s">
        <v>33</v>
      </c>
      <c r="T32" s="7">
        <v>24476</v>
      </c>
      <c r="V32" t="s">
        <v>29</v>
      </c>
      <c r="W32">
        <v>401</v>
      </c>
    </row>
    <row r="33" spans="1:23" x14ac:dyDescent="0.25">
      <c r="A33" t="s">
        <v>83</v>
      </c>
      <c r="B33" t="s">
        <v>84</v>
      </c>
      <c r="C33" s="17">
        <v>45397</v>
      </c>
      <c r="D33" s="7">
        <v>366000</v>
      </c>
      <c r="E33" t="s">
        <v>25</v>
      </c>
      <c r="F33" t="s">
        <v>26</v>
      </c>
      <c r="G33" s="7">
        <v>366000</v>
      </c>
      <c r="H33" s="7">
        <v>109300</v>
      </c>
      <c r="I33" s="12">
        <f>H33/G33*100</f>
        <v>29.863387978142075</v>
      </c>
      <c r="J33" s="7">
        <v>251957</v>
      </c>
      <c r="K33" s="7">
        <v>37428</v>
      </c>
      <c r="L33" s="7">
        <f>G33-K33</f>
        <v>328572</v>
      </c>
      <c r="M33" s="7">
        <v>205487.546875</v>
      </c>
      <c r="N33" s="22">
        <f>L33/M33</f>
        <v>1.5989874082241753</v>
      </c>
      <c r="O33" s="26">
        <v>1840</v>
      </c>
      <c r="P33" s="31">
        <f>L33/O33</f>
        <v>178.57173913043479</v>
      </c>
      <c r="Q33" s="36" t="s">
        <v>27</v>
      </c>
      <c r="R33" s="41">
        <f>ABS(N27-N33)*100</f>
        <v>70.691202379290218</v>
      </c>
      <c r="S33" t="s">
        <v>33</v>
      </c>
      <c r="T33" s="7">
        <v>37428</v>
      </c>
      <c r="V33" t="s">
        <v>29</v>
      </c>
      <c r="W33">
        <v>401</v>
      </c>
    </row>
    <row r="34" spans="1:23" x14ac:dyDescent="0.25">
      <c r="A34" t="s">
        <v>75</v>
      </c>
      <c r="B34" t="s">
        <v>76</v>
      </c>
      <c r="C34" s="17">
        <v>45553</v>
      </c>
      <c r="D34" s="7">
        <v>259900</v>
      </c>
      <c r="E34" t="s">
        <v>77</v>
      </c>
      <c r="F34" t="s">
        <v>26</v>
      </c>
      <c r="G34" s="7">
        <v>259900</v>
      </c>
      <c r="H34" s="7">
        <v>82800</v>
      </c>
      <c r="I34" s="12">
        <f>H34/G34*100</f>
        <v>31.858407079646017</v>
      </c>
      <c r="J34" s="7">
        <v>170694</v>
      </c>
      <c r="K34" s="7">
        <v>18741</v>
      </c>
      <c r="L34" s="7">
        <f>G34-K34</f>
        <v>241159</v>
      </c>
      <c r="M34" s="7">
        <v>145548.84375</v>
      </c>
      <c r="N34" s="22">
        <f>L34/M34</f>
        <v>1.6568939593517038</v>
      </c>
      <c r="O34" s="26">
        <v>1404</v>
      </c>
      <c r="P34" s="31">
        <f>L34/O34</f>
        <v>171.76566951566952</v>
      </c>
      <c r="Q34" s="36" t="s">
        <v>27</v>
      </c>
      <c r="R34" s="41">
        <f>ABS(N27-N34)*100</f>
        <v>76.481857492043076</v>
      </c>
      <c r="S34" t="s">
        <v>33</v>
      </c>
      <c r="T34" s="7">
        <v>15513</v>
      </c>
      <c r="V34" t="s">
        <v>29</v>
      </c>
      <c r="W34">
        <v>401</v>
      </c>
    </row>
    <row r="35" spans="1:23" x14ac:dyDescent="0.25">
      <c r="A35" t="s">
        <v>40</v>
      </c>
      <c r="B35" t="s">
        <v>41</v>
      </c>
      <c r="C35" s="17">
        <v>45545</v>
      </c>
      <c r="D35" s="7">
        <v>153000</v>
      </c>
      <c r="E35" t="s">
        <v>25</v>
      </c>
      <c r="F35" t="s">
        <v>26</v>
      </c>
      <c r="G35" s="7">
        <v>153000</v>
      </c>
      <c r="H35" s="7">
        <v>57000</v>
      </c>
      <c r="I35" s="12">
        <f>H35/G35*100</f>
        <v>37.254901960784316</v>
      </c>
      <c r="J35" s="7">
        <v>114073</v>
      </c>
      <c r="K35" s="7">
        <v>24940</v>
      </c>
      <c r="L35" s="7">
        <f>G35-K35</f>
        <v>128060</v>
      </c>
      <c r="M35" s="7">
        <v>85376.4375</v>
      </c>
      <c r="N35" s="22">
        <f>L35/M35</f>
        <v>1.4999454621188661</v>
      </c>
      <c r="O35" s="26">
        <v>928</v>
      </c>
      <c r="P35" s="31">
        <f>L35/O35</f>
        <v>137.99568965517241</v>
      </c>
      <c r="Q35" s="36" t="s">
        <v>27</v>
      </c>
      <c r="R35" s="41">
        <f>ABS(N27-N35)*100</f>
        <v>60.787007768759302</v>
      </c>
      <c r="S35" t="s">
        <v>42</v>
      </c>
      <c r="T35" s="7">
        <v>24940</v>
      </c>
      <c r="V35" t="s">
        <v>29</v>
      </c>
      <c r="W35">
        <v>401</v>
      </c>
    </row>
  </sheetData>
  <conditionalFormatting sqref="A2:W24 A30:W35">
    <cfRule type="expression" dxfId="1" priority="1" stopIfTrue="1">
      <formula>MOD(ROW(),4)&gt;1</formula>
    </cfRule>
    <cfRule type="expression" dxfId="0" priority="2" stopIfTrue="1">
      <formula>MOD(ROW(),4)&lt;2</formula>
    </cfRule>
  </conditionalFormatting>
  <pageMargins left="0.7" right="0.7" top="0.75" bottom="0.75" header="0.3" footer="0.3"/>
  <pageSetup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FF8B4-8254-469B-8CBE-0E26C5D2D42B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E.C.F. Analysis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assessor WatertownTownship</dc:creator>
  <cp:lastModifiedBy>assessor WatertownTownship</cp:lastModifiedBy>
  <dcterms:created xsi:type="dcterms:W3CDTF">2026-02-03T19:42:24Z</dcterms:created>
  <dcterms:modified xsi:type="dcterms:W3CDTF">2026-02-03T21:38:07Z</dcterms:modified>
</cp:coreProperties>
</file>