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83F78799-92AE-46EF-A78D-3551CDD3535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E.C.F. Analysis" sheetId="2" r:id="rId1"/>
    <sheet name="Not Used" sheetId="1" r:id="rId2"/>
  </sheets>
  <calcPr calcId="191029" iterate="1" iterateCount="5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2" l="1"/>
  <c r="L5" i="2"/>
  <c r="I5" i="2"/>
  <c r="I3" i="2"/>
  <c r="L3" i="2"/>
  <c r="N3" i="2" s="1"/>
  <c r="M6" i="2"/>
  <c r="N5" i="2" l="1"/>
  <c r="R5" i="2" s="1"/>
  <c r="P5" i="2"/>
  <c r="P3" i="2"/>
  <c r="L6" i="2"/>
  <c r="O6" i="2"/>
  <c r="I6" i="2"/>
  <c r="P6" i="2" l="1"/>
  <c r="N6" i="2"/>
  <c r="O4" i="2"/>
  <c r="M4" i="2"/>
  <c r="L4" i="2"/>
  <c r="I4" i="2"/>
  <c r="N4" i="2" l="1"/>
  <c r="Q8" i="2" s="1"/>
  <c r="P4" i="2"/>
  <c r="D7" i="2"/>
  <c r="G7" i="2"/>
  <c r="H7" i="2"/>
  <c r="J7" i="2"/>
  <c r="L7" i="2"/>
  <c r="M7" i="2"/>
  <c r="P7" i="2"/>
  <c r="I9" i="2"/>
  <c r="N8" i="2" l="1"/>
  <c r="N9" i="2"/>
  <c r="R6" i="2" s="1"/>
  <c r="I8" i="2"/>
  <c r="R4" i="2" l="1"/>
  <c r="R3" i="2"/>
</calcChain>
</file>

<file path=xl/sharedStrings.xml><?xml version="1.0" encoding="utf-8"?>
<sst xmlns="http://schemas.openxmlformats.org/spreadsheetml/2006/main" count="89" uniqueCount="79">
  <si>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</si>
  <si>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</si>
  <si>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</si>
  <si>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</si>
  <si>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</si>
  <si>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</si>
  <si>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</si>
  <si>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</si>
  <si>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</si>
  <si>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</si>
  <si>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+ Yard</t>
  </si>
  <si>
    <t>Bldg. Residual</t>
  </si>
  <si>
    <t>Cost Man. $</t>
  </si>
  <si>
    <t>E.C.F.</t>
  </si>
  <si>
    <t>Floor Area</t>
  </si>
  <si>
    <t>$/Sq.Ft.</t>
  </si>
  <si>
    <t>ECF Area</t>
  </si>
  <si>
    <t>Dev. by Mean (%)</t>
  </si>
  <si>
    <t>Other Parcels in Sale</t>
  </si>
  <si>
    <t>Land Table</t>
  </si>
  <si>
    <t>Property Class</t>
  </si>
  <si>
    <t>WD</t>
  </si>
  <si>
    <t>INDUSTRIAL PROPS</t>
  </si>
  <si>
    <t>ARMS LENGTH</t>
  </si>
  <si>
    <t>Totals:</t>
  </si>
  <si>
    <t>Sale. Ratio =&gt;</t>
  </si>
  <si>
    <t>E.C.F. =&gt;</t>
  </si>
  <si>
    <t>Std. Dev. =&gt;</t>
  </si>
  <si>
    <t>Ave. E.C.F. =&gt;</t>
  </si>
  <si>
    <t>006-004-000-1800-00</t>
  </si>
  <si>
    <t>1398 S BRADFORD</t>
  </si>
  <si>
    <t>035-033-000-4525-00</t>
  </si>
  <si>
    <t xml:space="preserve">4429 DOERR </t>
  </si>
  <si>
    <t>DATE</t>
  </si>
  <si>
    <t>PARCEL</t>
  </si>
  <si>
    <t>ADDRESS</t>
  </si>
  <si>
    <t>COMMENT*</t>
  </si>
  <si>
    <t>* If  comments = "no mkt info" see details on deed in "Not a Good Sale" folder.</t>
  </si>
  <si>
    <t>26-11-3-20-1006-010</t>
  </si>
  <si>
    <t>5401 S GRAHAM</t>
  </si>
  <si>
    <t>L/P</t>
  </si>
  <si>
    <t>050-500-126-1000-00</t>
  </si>
  <si>
    <t>603 E FRANK</t>
  </si>
  <si>
    <t>041-009-500-0400-00</t>
  </si>
  <si>
    <t>4600 Industrial Drive, Millington</t>
  </si>
  <si>
    <t>1542/665</t>
  </si>
  <si>
    <t>017-009-000-1700-05</t>
  </si>
  <si>
    <t>Ellis road, Millington</t>
  </si>
  <si>
    <t>1539/238</t>
  </si>
  <si>
    <t>017-009-000-1700-03</t>
  </si>
  <si>
    <t>Murphy Lake road</t>
  </si>
  <si>
    <t>1539/236</t>
  </si>
  <si>
    <t>CD -Grantee works for Grantor Subsidiary (includes parcel 017-009-000-1700-06)</t>
  </si>
  <si>
    <t>CD RES - Grantee works for Grantor Subsidiary (includes parcel 017-019-000-1700-04)</t>
  </si>
  <si>
    <t>MLC - Assignment Interest Deed/QC to Grantee</t>
  </si>
  <si>
    <t>VL Rayl Road, Akron</t>
  </si>
  <si>
    <t>1545/878</t>
  </si>
  <si>
    <t>020-024-000-1100-07</t>
  </si>
  <si>
    <t>VL Land Parcel G - Vassar</t>
  </si>
  <si>
    <t>Assumed MLC - Cannabis land</t>
  </si>
  <si>
    <t>1545/1074</t>
  </si>
  <si>
    <t>001-034-000-1500-04</t>
  </si>
  <si>
    <t>CD for Bulldog/DTE - No mkt info - split from 1500-01 - Classed AG for 2024</t>
  </si>
  <si>
    <t>043-036-000-1400-00</t>
  </si>
  <si>
    <t>Bay St, Unionville</t>
  </si>
  <si>
    <t>WD- ratio 11.83% - using for AG Purposes - has PA 260 applied for 2025.</t>
  </si>
  <si>
    <t>1554/765</t>
  </si>
  <si>
    <t>050-500-176-0200-00</t>
  </si>
  <si>
    <t>1341 Prospect Dr</t>
  </si>
  <si>
    <t>1564/192</t>
  </si>
  <si>
    <t>CWD - low ratio/no market/acquired three plants in Kinde/Caro/Saginaw - no data</t>
  </si>
  <si>
    <t>050-010-100-0300-00</t>
  </si>
  <si>
    <t>1075 S Colling Dr</t>
  </si>
  <si>
    <t>MLC - Did not return RPS - Grantee is a Cannabis Cultivaton real estate investor</t>
  </si>
  <si>
    <t>1560/1182</t>
  </si>
  <si>
    <t>020-026-000-1000-01</t>
  </si>
  <si>
    <t>6702 Sheridan Rd</t>
  </si>
  <si>
    <t xml:space="preserve">WD - Cannabis Sale </t>
  </si>
  <si>
    <t>County Sales -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</si>
</sst>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#0.00_);[Red]\(#0.00\)"/>
    <numFmt numFmtId="165" formatCode="mm/dd/yy"/>
    <numFmt numFmtId="166" formatCode="#0.000_);[Red]\(#0.000\)"/>
    <numFmt numFmtId="167" formatCode="&quot;$&quot;#0.00_);[Red]\(&quot;$&quot;#0.00\)"/>
    <numFmt numFmtId="168" formatCode="#0.0000_);[Red]\(#0.0000\)"/>
    <numFmt numFmtId="169" formatCode="0.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/>
    <xf numFmtId="0" fontId="3" fillId="3" borderId="0" xfId="0" applyFont="1" applyFill="1"/>
    <xf numFmtId="0" fontId="3" fillId="3" borderId="2" xfId="0" applyFont="1" applyFill="1" applyBorder="1"/>
    <xf numFmtId="6" fontId="2" fillId="2" borderId="0" xfId="0" applyNumberFormat="1" applyFont="1" applyFill="1" applyAlignment="1">
      <alignment horizontal="center"/>
    </xf>
    <xf numFmtId="6" fontId="0" fillId="0" borderId="0" xfId="0" applyNumberFormat="1"/>
    <xf numFmtId="6" fontId="3" fillId="3" borderId="1" xfId="0" applyNumberFormat="1" applyFont="1" applyFill="1" applyBorder="1"/>
    <xf numFmtId="6" fontId="3" fillId="3" borderId="0" xfId="0" applyNumberFormat="1" applyFont="1" applyFill="1"/>
    <xf numFmtId="6" fontId="3" fillId="3" borderId="2" xfId="0" applyNumberFormat="1" applyFont="1" applyFill="1" applyBorder="1"/>
    <xf numFmtId="164" fontId="2" fillId="2" borderId="0" xfId="0" applyNumberFormat="1" applyFont="1" applyFill="1" applyAlignment="1">
      <alignment horizontal="center"/>
    </xf>
    <xf numFmtId="164" fontId="0" fillId="0" borderId="0" xfId="0" applyNumberFormat="1"/>
    <xf numFmtId="164" fontId="3" fillId="3" borderId="1" xfId="0" applyNumberFormat="1" applyFont="1" applyFill="1" applyBorder="1"/>
    <xf numFmtId="164" fontId="3" fillId="3" borderId="0" xfId="0" applyNumberFormat="1" applyFont="1" applyFill="1"/>
    <xf numFmtId="164" fontId="3" fillId="3" borderId="2" xfId="0" applyNumberFormat="1" applyFont="1" applyFill="1" applyBorder="1"/>
    <xf numFmtId="165" fontId="2" fillId="2" borderId="0" xfId="0" applyNumberFormat="1" applyFont="1" applyFill="1" applyAlignment="1">
      <alignment horizontal="center"/>
    </xf>
    <xf numFmtId="165" fontId="0" fillId="0" borderId="0" xfId="0" applyNumberFormat="1"/>
    <xf numFmtId="165" fontId="3" fillId="3" borderId="1" xfId="0" applyNumberFormat="1" applyFont="1" applyFill="1" applyBorder="1"/>
    <xf numFmtId="165" fontId="3" fillId="3" borderId="0" xfId="0" applyNumberFormat="1" applyFont="1" applyFill="1"/>
    <xf numFmtId="165" fontId="3" fillId="3" borderId="2" xfId="0" applyNumberFormat="1" applyFont="1" applyFill="1" applyBorder="1"/>
    <xf numFmtId="166" fontId="2" fillId="2" borderId="0" xfId="0" applyNumberFormat="1" applyFont="1" applyFill="1" applyAlignment="1">
      <alignment horizontal="center"/>
    </xf>
    <xf numFmtId="166" fontId="0" fillId="0" borderId="0" xfId="0" applyNumberFormat="1"/>
    <xf numFmtId="166" fontId="3" fillId="3" borderId="1" xfId="0" applyNumberFormat="1" applyFont="1" applyFill="1" applyBorder="1"/>
    <xf numFmtId="166" fontId="3" fillId="3" borderId="2" xfId="0" applyNumberFormat="1" applyFont="1" applyFill="1" applyBorder="1"/>
    <xf numFmtId="38" fontId="2" fillId="2" borderId="0" xfId="0" applyNumberFormat="1" applyFont="1" applyFill="1" applyAlignment="1">
      <alignment horizontal="center"/>
    </xf>
    <xf numFmtId="38" fontId="0" fillId="0" borderId="0" xfId="0" applyNumberFormat="1"/>
    <xf numFmtId="38" fontId="3" fillId="3" borderId="1" xfId="0" applyNumberFormat="1" applyFont="1" applyFill="1" applyBorder="1"/>
    <xf numFmtId="38" fontId="3" fillId="3" borderId="0" xfId="0" applyNumberFormat="1" applyFont="1" applyFill="1"/>
    <xf numFmtId="38" fontId="3" fillId="3" borderId="2" xfId="0" applyNumberFormat="1" applyFont="1" applyFill="1" applyBorder="1"/>
    <xf numFmtId="167" fontId="2" fillId="2" borderId="0" xfId="0" applyNumberFormat="1" applyFont="1" applyFill="1" applyAlignment="1">
      <alignment horizontal="center"/>
    </xf>
    <xf numFmtId="167" fontId="0" fillId="0" borderId="0" xfId="0" applyNumberFormat="1"/>
    <xf numFmtId="167" fontId="3" fillId="3" borderId="1" xfId="0" applyNumberFormat="1" applyFont="1" applyFill="1" applyBorder="1"/>
    <xf numFmtId="167" fontId="3" fillId="3" borderId="0" xfId="0" applyNumberFormat="1" applyFont="1" applyFill="1"/>
    <xf numFmtId="167" fontId="3" fillId="3" borderId="2" xfId="0" applyNumberFormat="1" applyFont="1" applyFill="1" applyBorder="1"/>
    <xf numFmtId="49" fontId="2" fillId="2" borderId="0" xfId="0" applyNumberFormat="1" applyFont="1" applyFill="1" applyAlignment="1">
      <alignment horizontal="right"/>
    </xf>
    <xf numFmtId="49" fontId="3" fillId="3" borderId="1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168" fontId="2" fillId="2" borderId="0" xfId="0" applyNumberFormat="1" applyFont="1" applyFill="1" applyAlignment="1">
      <alignment horizontal="center"/>
    </xf>
    <xf numFmtId="168" fontId="0" fillId="0" borderId="0" xfId="0" applyNumberFormat="1"/>
    <xf numFmtId="168" fontId="3" fillId="3" borderId="1" xfId="0" applyNumberFormat="1" applyFont="1" applyFill="1" applyBorder="1"/>
    <xf numFmtId="168" fontId="3" fillId="3" borderId="0" xfId="0" applyNumberFormat="1" applyFont="1" applyFill="1"/>
    <xf numFmtId="168" fontId="3" fillId="3" borderId="2" xfId="0" applyNumberFormat="1" applyFont="1" applyFill="1" applyBorder="1"/>
    <xf numFmtId="168" fontId="3" fillId="3" borderId="2" xfId="0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0" xfId="0" quotePrefix="1" applyAlignment="1">
      <alignment horizontal="right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9" fontId="3" fillId="3" borderId="0" xfId="0" applyNumberFormat="1" applyFont="1" applyFill="1" applyAlignment="1">
      <alignment horizontal="right"/>
    </xf>
    <xf numFmtId="166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tabSelected="1" zoomScaleNormal="100" workbookViewId="0">
      <selection activeCell="A11" sqref="A11"/>
    </sheetView>
  </sheetViews>
  <sheetFormatPr defaultRowHeight="15" x14ac:dyDescent="0.25"/>
  <cols>
    <col min="1" max="1" width="20.5703125" bestFit="1" customWidth="1"/>
    <col min="2" max="2" width="16.5703125" bestFit="1" customWidth="1"/>
    <col min="3" max="3" width="9.28515625" style="18" bestFit="1" customWidth="1"/>
    <col min="4" max="4" width="10.85546875" style="8" bestFit="1" customWidth="1"/>
    <col min="5" max="5" width="5.5703125" bestFit="1" customWidth="1"/>
    <col min="6" max="6" width="22.7109375" bestFit="1" customWidth="1"/>
    <col min="7" max="7" width="10.85546875" style="8" bestFit="1" customWidth="1"/>
    <col min="8" max="8" width="14.7109375" style="8" bestFit="1" customWidth="1"/>
    <col min="9" max="9" width="12.85546875" style="13" bestFit="1" customWidth="1"/>
    <col min="10" max="10" width="13.42578125" style="8" bestFit="1" customWidth="1"/>
    <col min="11" max="11" width="11" style="8" bestFit="1" customWidth="1"/>
    <col min="12" max="12" width="13.5703125" style="8" bestFit="1" customWidth="1"/>
    <col min="13" max="13" width="12.7109375" style="8" bestFit="1" customWidth="1"/>
    <col min="14" max="14" width="7.7109375" style="23" bestFit="1" customWidth="1"/>
    <col min="15" max="15" width="10.140625" style="27" bestFit="1" customWidth="1"/>
    <col min="16" max="16" width="15.5703125" style="32" bestFit="1" customWidth="1"/>
    <col min="17" max="17" width="11.5703125" style="38" bestFit="1" customWidth="1"/>
    <col min="18" max="18" width="18.85546875" style="40" bestFit="1" customWidth="1"/>
    <col min="19" max="19" width="38.7109375" bestFit="1" customWidth="1"/>
    <col min="20" max="20" width="18" bestFit="1" customWidth="1"/>
    <col min="21" max="21" width="13.7109375" bestFit="1" customWidth="1"/>
  </cols>
  <sheetData>
    <row r="1" spans="1:21" x14ac:dyDescent="0.25">
      <c r="A1" s="1" t="s">
        <v>78</v>
      </c>
    </row>
    <row r="2" spans="1:21" x14ac:dyDescent="0.25">
      <c r="A2" s="2" t="s">
        <v>0</v>
      </c>
      <c r="B2" s="2" t="s">
        <v>1</v>
      </c>
      <c r="C2" s="17" t="s">
        <v>2</v>
      </c>
      <c r="D2" s="7" t="s">
        <v>3</v>
      </c>
      <c r="E2" s="2" t="s">
        <v>4</v>
      </c>
      <c r="F2" s="2" t="s">
        <v>5</v>
      </c>
      <c r="G2" s="7" t="s">
        <v>6</v>
      </c>
      <c r="H2" s="7" t="s">
        <v>7</v>
      </c>
      <c r="I2" s="12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22" t="s">
        <v>13</v>
      </c>
      <c r="O2" s="26" t="s">
        <v>14</v>
      </c>
      <c r="P2" s="31" t="s">
        <v>15</v>
      </c>
      <c r="Q2" s="36" t="s">
        <v>16</v>
      </c>
      <c r="R2" s="39" t="s">
        <v>17</v>
      </c>
      <c r="S2" s="2" t="s">
        <v>18</v>
      </c>
      <c r="T2" s="2" t="s">
        <v>19</v>
      </c>
      <c r="U2" s="2" t="s">
        <v>20</v>
      </c>
    </row>
    <row r="3" spans="1:21" x14ac:dyDescent="0.25">
      <c r="A3" t="s">
        <v>38</v>
      </c>
      <c r="B3" t="s">
        <v>39</v>
      </c>
      <c r="C3" s="18">
        <v>44620</v>
      </c>
      <c r="D3" s="8">
        <v>1200000</v>
      </c>
      <c r="E3" t="s">
        <v>21</v>
      </c>
      <c r="F3" t="s">
        <v>23</v>
      </c>
      <c r="G3" s="8">
        <v>1200000</v>
      </c>
      <c r="H3" s="8">
        <v>490700</v>
      </c>
      <c r="I3" s="13">
        <f t="shared" ref="I3:I6" si="0">H3/G3*100</f>
        <v>40.891666666666666</v>
      </c>
      <c r="J3" s="8">
        <v>976938</v>
      </c>
      <c r="K3" s="8">
        <v>54168</v>
      </c>
      <c r="L3" s="8">
        <f t="shared" ref="L3:L6" si="1">G3-K3</f>
        <v>1145832</v>
      </c>
      <c r="M3" s="8">
        <v>1377269</v>
      </c>
      <c r="N3" s="23">
        <f t="shared" ref="N3:N6" si="2">L3/M3</f>
        <v>0.8319594792302738</v>
      </c>
      <c r="O3" s="27">
        <v>48550</v>
      </c>
      <c r="P3" s="32">
        <f t="shared" ref="P3:P6" si="3">L3/O3</f>
        <v>23.601071060762102</v>
      </c>
      <c r="Q3" s="50">
        <v>302</v>
      </c>
      <c r="R3" s="40">
        <f>ABS(N9-N3)*100</f>
        <v>16.535402167764268</v>
      </c>
      <c r="T3" t="s">
        <v>22</v>
      </c>
      <c r="U3">
        <v>301</v>
      </c>
    </row>
    <row r="4" spans="1:21" x14ac:dyDescent="0.25">
      <c r="A4" t="s">
        <v>41</v>
      </c>
      <c r="B4" t="s">
        <v>42</v>
      </c>
      <c r="C4" s="18">
        <v>44819</v>
      </c>
      <c r="D4" s="8">
        <v>350000</v>
      </c>
      <c r="E4" t="s">
        <v>21</v>
      </c>
      <c r="F4" t="s">
        <v>23</v>
      </c>
      <c r="G4" s="8">
        <v>350000</v>
      </c>
      <c r="H4" s="8">
        <v>131000</v>
      </c>
      <c r="I4" s="13">
        <f t="shared" si="0"/>
        <v>37.428571428571431</v>
      </c>
      <c r="J4" s="8">
        <v>262273</v>
      </c>
      <c r="K4" s="8">
        <v>46717</v>
      </c>
      <c r="L4" s="8">
        <f t="shared" si="1"/>
        <v>303283</v>
      </c>
      <c r="M4" s="8">
        <f>249977+70065+59038+89522</f>
        <v>468602</v>
      </c>
      <c r="N4" s="23">
        <f t="shared" si="2"/>
        <v>0.64720807849731754</v>
      </c>
      <c r="O4" s="27">
        <f>7932+1800+1360+3120</f>
        <v>14212</v>
      </c>
      <c r="P4" s="32">
        <f t="shared" si="3"/>
        <v>21.339924007880665</v>
      </c>
      <c r="Q4" s="50">
        <v>302</v>
      </c>
      <c r="R4" s="40">
        <f>ABS(N9-N4)*100</f>
        <v>1.9397379055313579</v>
      </c>
      <c r="T4" t="s">
        <v>22</v>
      </c>
      <c r="U4">
        <v>301</v>
      </c>
    </row>
    <row r="5" spans="1:21" x14ac:dyDescent="0.25">
      <c r="A5" t="s">
        <v>31</v>
      </c>
      <c r="B5" t="s">
        <v>32</v>
      </c>
      <c r="C5" s="18">
        <v>45287</v>
      </c>
      <c r="D5" s="8">
        <v>160000</v>
      </c>
      <c r="E5" t="s">
        <v>21</v>
      </c>
      <c r="F5" t="s">
        <v>23</v>
      </c>
      <c r="G5" s="8">
        <v>160000</v>
      </c>
      <c r="H5" s="8">
        <v>53100</v>
      </c>
      <c r="I5" s="13">
        <f>H5/G5*100</f>
        <v>33.1875</v>
      </c>
      <c r="J5" s="8">
        <v>162059</v>
      </c>
      <c r="K5" s="8">
        <v>17066</v>
      </c>
      <c r="L5" s="8">
        <f>G5-K5</f>
        <v>142934</v>
      </c>
      <c r="M5" s="8">
        <f>109392+154230</f>
        <v>263622</v>
      </c>
      <c r="N5" s="23">
        <f>L5/M5</f>
        <v>0.5421929884455774</v>
      </c>
      <c r="O5" s="27">
        <v>7200</v>
      </c>
      <c r="P5" s="32">
        <f>L5/O5</f>
        <v>19.851944444444445</v>
      </c>
      <c r="Q5" s="50">
        <v>301</v>
      </c>
      <c r="R5" s="40">
        <f>ABS(N14-N5)*100</f>
        <v>54.219298844557741</v>
      </c>
      <c r="T5" t="s">
        <v>22</v>
      </c>
      <c r="U5">
        <v>301</v>
      </c>
    </row>
    <row r="6" spans="1:21" ht="15.75" thickBot="1" x14ac:dyDescent="0.3">
      <c r="A6" t="s">
        <v>29</v>
      </c>
      <c r="B6" t="s">
        <v>30</v>
      </c>
      <c r="C6" s="18">
        <v>43707</v>
      </c>
      <c r="D6" s="8">
        <v>81900</v>
      </c>
      <c r="E6" t="s">
        <v>21</v>
      </c>
      <c r="F6" t="s">
        <v>23</v>
      </c>
      <c r="G6" s="8">
        <v>81900</v>
      </c>
      <c r="H6" s="8">
        <v>41400</v>
      </c>
      <c r="I6" s="13">
        <f t="shared" si="0"/>
        <v>50.549450549450547</v>
      </c>
      <c r="J6" s="8">
        <v>92833</v>
      </c>
      <c r="K6" s="8">
        <v>14693</v>
      </c>
      <c r="L6" s="8">
        <f t="shared" si="1"/>
        <v>67207</v>
      </c>
      <c r="M6" s="8">
        <f>29709+19654+54824</f>
        <v>104187</v>
      </c>
      <c r="N6" s="23">
        <f t="shared" si="2"/>
        <v>0.64506128403735585</v>
      </c>
      <c r="O6" s="27">
        <f>2360+1500+7832</f>
        <v>11692</v>
      </c>
      <c r="P6" s="32">
        <f t="shared" si="3"/>
        <v>5.7481183715360933</v>
      </c>
      <c r="Q6" s="50">
        <v>302</v>
      </c>
      <c r="R6" s="40">
        <f>ABS(N9-N6)*100</f>
        <v>2.1544173515275267</v>
      </c>
      <c r="T6" t="s">
        <v>22</v>
      </c>
      <c r="U6">
        <v>301</v>
      </c>
    </row>
    <row r="7" spans="1:21" ht="15.75" thickTop="1" x14ac:dyDescent="0.25">
      <c r="A7" s="4"/>
      <c r="B7" s="4"/>
      <c r="C7" s="19" t="s">
        <v>24</v>
      </c>
      <c r="D7" s="9">
        <f>+SUM(D3:D6)</f>
        <v>1791900</v>
      </c>
      <c r="E7" s="4"/>
      <c r="F7" s="4"/>
      <c r="G7" s="9">
        <f>+SUM(G3:G6)</f>
        <v>1791900</v>
      </c>
      <c r="H7" s="9">
        <f>+SUM(H3:H6)</f>
        <v>716200</v>
      </c>
      <c r="I7" s="14"/>
      <c r="J7" s="9">
        <f>+SUM(J3:J6)</f>
        <v>1494103</v>
      </c>
      <c r="K7" s="9"/>
      <c r="L7" s="9">
        <f>+SUM(L3:L6)</f>
        <v>1659256</v>
      </c>
      <c r="M7" s="9">
        <f>+SUM(M3:M6)</f>
        <v>2213680</v>
      </c>
      <c r="N7" s="24"/>
      <c r="O7" s="28"/>
      <c r="P7" s="33">
        <f>AVERAGE(P3:P6)</f>
        <v>17.635264471155825</v>
      </c>
      <c r="Q7" s="37"/>
      <c r="R7" s="41"/>
      <c r="S7" s="4"/>
      <c r="T7" s="4"/>
      <c r="U7" s="4"/>
    </row>
    <row r="8" spans="1:21" x14ac:dyDescent="0.25">
      <c r="A8" s="5"/>
      <c r="B8" s="5"/>
      <c r="C8" s="20"/>
      <c r="D8" s="10"/>
      <c r="E8" s="5"/>
      <c r="F8" s="5"/>
      <c r="G8" s="10"/>
      <c r="H8" s="10" t="s">
        <v>25</v>
      </c>
      <c r="I8" s="15">
        <f>H7/G7*100</f>
        <v>39.968748256041074</v>
      </c>
      <c r="J8" s="10"/>
      <c r="K8" s="10"/>
      <c r="L8" s="10"/>
      <c r="M8" s="10" t="s">
        <v>26</v>
      </c>
      <c r="N8" s="54">
        <f>L7/M7</f>
        <v>0.74954645657909003</v>
      </c>
      <c r="O8" s="29"/>
      <c r="P8" s="34" t="s">
        <v>27</v>
      </c>
      <c r="Q8" s="53">
        <f>STDEV(N3:N6)</f>
        <v>0.12063833647305179</v>
      </c>
      <c r="R8" s="42"/>
      <c r="S8" s="5"/>
      <c r="T8" s="5"/>
      <c r="U8" s="5"/>
    </row>
    <row r="9" spans="1:21" x14ac:dyDescent="0.25">
      <c r="A9" s="6"/>
      <c r="B9" s="6"/>
      <c r="C9" s="21"/>
      <c r="D9" s="11"/>
      <c r="E9" s="6"/>
      <c r="F9" s="6"/>
      <c r="G9" s="11"/>
      <c r="H9" s="11" t="s">
        <v>27</v>
      </c>
      <c r="I9" s="16">
        <f>STDEV(I3:I6)</f>
        <v>7.3948263718122291</v>
      </c>
      <c r="J9" s="11"/>
      <c r="K9" s="11"/>
      <c r="L9" s="11"/>
      <c r="M9" s="11" t="s">
        <v>28</v>
      </c>
      <c r="N9" s="25">
        <f>AVERAGE(N3:N6)</f>
        <v>0.66660545755263112</v>
      </c>
      <c r="O9" s="30"/>
      <c r="P9" s="35"/>
      <c r="Q9" s="44"/>
      <c r="R9" s="43"/>
      <c r="S9" s="6"/>
      <c r="T9" s="6"/>
      <c r="U9" s="6"/>
    </row>
  </sheetData>
  <pageMargins left="0.25" right="0.25" top="0.75" bottom="0.75" header="0.3" footer="0.3"/>
  <pageSetup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9"/>
  <sheetViews>
    <sheetView workbookViewId="0">
      <selection activeCell="A10" sqref="A10"/>
    </sheetView>
  </sheetViews>
  <sheetFormatPr defaultRowHeight="15" x14ac:dyDescent="0.25"/>
  <cols>
    <col min="1" max="1" width="11.7109375" style="3" customWidth="1"/>
    <col min="2" max="2" width="19.140625" style="3" bestFit="1" customWidth="1"/>
    <col min="3" max="3" width="28.7109375" style="45" bestFit="1" customWidth="1"/>
    <col min="4" max="4" width="76.85546875" style="45" bestFit="1" customWidth="1"/>
    <col min="5" max="5" width="9.85546875" style="3" bestFit="1" customWidth="1"/>
  </cols>
  <sheetData>
    <row r="1" spans="1:6" x14ac:dyDescent="0.25">
      <c r="A1" s="46" t="s">
        <v>33</v>
      </c>
      <c r="B1" s="46" t="s">
        <v>34</v>
      </c>
      <c r="C1" s="46" t="s">
        <v>35</v>
      </c>
      <c r="D1" s="46" t="s">
        <v>36</v>
      </c>
      <c r="E1" s="46" t="s">
        <v>40</v>
      </c>
    </row>
    <row r="2" spans="1:6" x14ac:dyDescent="0.25">
      <c r="A2" s="51">
        <v>45177</v>
      </c>
      <c r="B2" s="46" t="s">
        <v>46</v>
      </c>
      <c r="C2" s="47" t="s">
        <v>47</v>
      </c>
      <c r="D2" s="47" t="s">
        <v>52</v>
      </c>
      <c r="E2" s="46" t="s">
        <v>48</v>
      </c>
    </row>
    <row r="3" spans="1:6" x14ac:dyDescent="0.25">
      <c r="A3" s="51">
        <v>45177</v>
      </c>
      <c r="B3" s="46" t="s">
        <v>49</v>
      </c>
      <c r="C3" s="47" t="s">
        <v>50</v>
      </c>
      <c r="D3" s="49" t="s">
        <v>53</v>
      </c>
      <c r="E3" s="46" t="s">
        <v>51</v>
      </c>
    </row>
    <row r="4" spans="1:6" x14ac:dyDescent="0.25">
      <c r="A4" s="51">
        <v>45236</v>
      </c>
      <c r="B4" s="46" t="s">
        <v>43</v>
      </c>
      <c r="C4" s="47" t="s">
        <v>44</v>
      </c>
      <c r="D4" s="49" t="s">
        <v>54</v>
      </c>
      <c r="E4" s="46" t="s">
        <v>45</v>
      </c>
    </row>
    <row r="5" spans="1:6" x14ac:dyDescent="0.25">
      <c r="A5" s="51">
        <v>45307</v>
      </c>
      <c r="B5" s="46" t="s">
        <v>61</v>
      </c>
      <c r="C5" s="47" t="s">
        <v>55</v>
      </c>
      <c r="D5" s="49" t="s">
        <v>62</v>
      </c>
      <c r="E5" s="46" t="s">
        <v>56</v>
      </c>
    </row>
    <row r="6" spans="1:6" x14ac:dyDescent="0.25">
      <c r="A6" s="51">
        <v>45307</v>
      </c>
      <c r="B6" s="46" t="s">
        <v>57</v>
      </c>
      <c r="C6" s="47" t="s">
        <v>58</v>
      </c>
      <c r="D6" s="49" t="s">
        <v>59</v>
      </c>
      <c r="E6" s="46" t="s">
        <v>60</v>
      </c>
    </row>
    <row r="7" spans="1:6" x14ac:dyDescent="0.25">
      <c r="A7" s="51">
        <v>45471</v>
      </c>
      <c r="B7" s="46" t="s">
        <v>63</v>
      </c>
      <c r="C7" s="47" t="s">
        <v>64</v>
      </c>
      <c r="D7" s="49" t="s">
        <v>65</v>
      </c>
      <c r="E7" s="46" t="s">
        <v>66</v>
      </c>
      <c r="F7" s="48"/>
    </row>
    <row r="8" spans="1:6" x14ac:dyDescent="0.25">
      <c r="A8" s="51">
        <v>45573</v>
      </c>
      <c r="B8" s="46" t="s">
        <v>71</v>
      </c>
      <c r="C8" s="47" t="s">
        <v>72</v>
      </c>
      <c r="D8" s="49" t="s">
        <v>73</v>
      </c>
      <c r="E8" s="46" t="s">
        <v>74</v>
      </c>
      <c r="F8" s="45"/>
    </row>
    <row r="9" spans="1:6" x14ac:dyDescent="0.25">
      <c r="A9" s="51">
        <v>45618</v>
      </c>
      <c r="B9" s="46" t="s">
        <v>67</v>
      </c>
      <c r="C9" s="47" t="s">
        <v>68</v>
      </c>
      <c r="D9" s="49" t="s">
        <v>70</v>
      </c>
      <c r="E9" s="46" t="s">
        <v>69</v>
      </c>
    </row>
    <row r="10" spans="1:6" x14ac:dyDescent="0.25">
      <c r="A10" s="51">
        <v>45698</v>
      </c>
      <c r="B10" s="46" t="s">
        <v>75</v>
      </c>
      <c r="C10" s="47" t="s">
        <v>76</v>
      </c>
      <c r="D10" s="49" t="s">
        <v>77</v>
      </c>
      <c r="E10" s="46"/>
    </row>
    <row r="11" spans="1:6" x14ac:dyDescent="0.25">
      <c r="A11" s="51"/>
      <c r="B11" s="46"/>
      <c r="C11" s="47"/>
      <c r="D11" s="47"/>
      <c r="E11" s="46"/>
    </row>
    <row r="12" spans="1:6" x14ac:dyDescent="0.25">
      <c r="A12" s="51"/>
      <c r="B12" s="46"/>
      <c r="C12" s="47"/>
      <c r="D12" s="47"/>
      <c r="E12" s="46"/>
    </row>
    <row r="13" spans="1:6" x14ac:dyDescent="0.25">
      <c r="A13" s="51"/>
      <c r="B13" s="46"/>
      <c r="C13" s="47"/>
      <c r="D13" s="47"/>
      <c r="E13" s="46"/>
    </row>
    <row r="14" spans="1:6" x14ac:dyDescent="0.25">
      <c r="A14" s="51"/>
      <c r="B14" s="46"/>
      <c r="C14" s="47"/>
      <c r="D14" s="47"/>
      <c r="E14" s="46"/>
    </row>
    <row r="15" spans="1:6" x14ac:dyDescent="0.25">
      <c r="A15" s="51"/>
      <c r="B15" s="46"/>
      <c r="C15" s="47"/>
      <c r="D15" s="47"/>
      <c r="E15" s="46"/>
    </row>
    <row r="16" spans="1:6" x14ac:dyDescent="0.25">
      <c r="A16" s="51"/>
      <c r="B16" s="46"/>
      <c r="C16" s="47"/>
      <c r="D16" s="47"/>
      <c r="E16" s="46"/>
    </row>
    <row r="17" spans="1:5" x14ac:dyDescent="0.25">
      <c r="A17" s="51"/>
      <c r="B17" s="46"/>
      <c r="C17" s="47"/>
      <c r="D17" s="47"/>
      <c r="E17" s="46"/>
    </row>
    <row r="18" spans="1:5" x14ac:dyDescent="0.25">
      <c r="A18" s="51"/>
      <c r="B18" s="46"/>
      <c r="C18" s="47"/>
      <c r="D18" s="47"/>
      <c r="E18" s="46"/>
    </row>
    <row r="19" spans="1:5" x14ac:dyDescent="0.25">
      <c r="A19" s="51"/>
      <c r="B19" s="46"/>
      <c r="C19" s="47"/>
      <c r="D19" s="47"/>
      <c r="E19" s="46"/>
    </row>
    <row r="20" spans="1:5" x14ac:dyDescent="0.25">
      <c r="A20" s="51"/>
      <c r="B20" s="46"/>
      <c r="C20" s="47"/>
      <c r="D20" s="47"/>
      <c r="E20" s="46"/>
    </row>
    <row r="21" spans="1:5" x14ac:dyDescent="0.25">
      <c r="A21" s="51"/>
      <c r="B21" s="46"/>
      <c r="C21" s="47"/>
      <c r="D21" s="47"/>
      <c r="E21" s="46"/>
    </row>
    <row r="22" spans="1:5" x14ac:dyDescent="0.25">
      <c r="A22" s="51"/>
      <c r="B22" s="46"/>
      <c r="C22" s="47"/>
      <c r="D22" s="47"/>
      <c r="E22" s="46"/>
    </row>
    <row r="23" spans="1:5" x14ac:dyDescent="0.25">
      <c r="A23" s="51"/>
      <c r="B23" s="46"/>
      <c r="C23" s="47"/>
      <c r="D23" s="47"/>
      <c r="E23" s="46"/>
    </row>
    <row r="24" spans="1:5" x14ac:dyDescent="0.25">
      <c r="A24" s="51"/>
      <c r="B24" s="46"/>
      <c r="C24" s="47"/>
      <c r="D24" s="47"/>
      <c r="E24" s="46"/>
    </row>
    <row r="25" spans="1:5" x14ac:dyDescent="0.25">
      <c r="A25" s="51"/>
      <c r="B25" s="46"/>
      <c r="C25" s="47"/>
      <c r="D25" s="47"/>
      <c r="E25" s="46"/>
    </row>
    <row r="26" spans="1:5" x14ac:dyDescent="0.25">
      <c r="A26" s="51"/>
      <c r="B26" s="46"/>
      <c r="C26" s="47"/>
      <c r="D26" s="47"/>
      <c r="E26" s="46"/>
    </row>
    <row r="27" spans="1:5" x14ac:dyDescent="0.25">
      <c r="A27" s="51"/>
      <c r="B27" s="46"/>
      <c r="C27" s="47"/>
      <c r="D27" s="47"/>
      <c r="E27" s="46"/>
    </row>
    <row r="28" spans="1:5" x14ac:dyDescent="0.25">
      <c r="A28" s="51"/>
      <c r="B28" s="46"/>
      <c r="C28" s="47"/>
      <c r="D28" s="47"/>
      <c r="E28" s="46"/>
    </row>
    <row r="29" spans="1:5" x14ac:dyDescent="0.25">
      <c r="A29" s="51"/>
      <c r="B29" s="46"/>
      <c r="C29" s="47"/>
      <c r="D29" s="47"/>
      <c r="E29" s="46"/>
    </row>
    <row r="30" spans="1:5" x14ac:dyDescent="0.25">
      <c r="A30" s="51"/>
      <c r="B30" s="46"/>
      <c r="C30" s="47"/>
      <c r="D30" s="47"/>
      <c r="E30" s="46"/>
    </row>
    <row r="31" spans="1:5" x14ac:dyDescent="0.25">
      <c r="A31" s="51"/>
      <c r="B31" s="46"/>
      <c r="C31" s="47"/>
      <c r="D31" s="47"/>
      <c r="E31" s="46"/>
    </row>
    <row r="32" spans="1:5" x14ac:dyDescent="0.25">
      <c r="A32" s="51"/>
      <c r="B32" s="46"/>
      <c r="C32" s="47"/>
      <c r="D32" s="47"/>
      <c r="E32" s="46"/>
    </row>
    <row r="33" spans="1:1" x14ac:dyDescent="0.25">
      <c r="A33" s="52"/>
    </row>
    <row r="34" spans="1:1" x14ac:dyDescent="0.25">
      <c r="A34" s="52"/>
    </row>
    <row r="35" spans="1:1" x14ac:dyDescent="0.25">
      <c r="A35" s="52"/>
    </row>
    <row r="36" spans="1:1" x14ac:dyDescent="0.25">
      <c r="A36" s="52"/>
    </row>
    <row r="37" spans="1:1" x14ac:dyDescent="0.25">
      <c r="A37" s="52"/>
    </row>
    <row r="38" spans="1:1" x14ac:dyDescent="0.25">
      <c r="A38" s="52"/>
    </row>
    <row r="39" spans="1:1" x14ac:dyDescent="0.25">
      <c r="A39" s="52"/>
    </row>
    <row r="40" spans="1:1" x14ac:dyDescent="0.25">
      <c r="A40" s="52"/>
    </row>
    <row r="41" spans="1:1" x14ac:dyDescent="0.25">
      <c r="A41" s="52"/>
    </row>
    <row r="49" spans="1:1" x14ac:dyDescent="0.25">
      <c r="A49" s="3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E.C.F. Analysis</vt:lpstr>
      <vt:lpstr>Not Used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Daniels</dc:creator>
  <cp:lastModifiedBy>assessor WatertownTownship</cp:lastModifiedBy>
  <cp:lastPrinted>2023-11-28T15:18:39Z</cp:lastPrinted>
  <dcterms:created xsi:type="dcterms:W3CDTF">2019-10-17T18:14:43Z</dcterms:created>
  <dcterms:modified xsi:type="dcterms:W3CDTF">2026-01-22T19:34:14Z</dcterms:modified>
</cp:coreProperties>
</file>