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6A01ED18-242F-44C9-ABA6-049830129FA9}" xr6:coauthVersionLast="47" xr6:coauthVersionMax="47" xr10:uidLastSave="{00000000-0000-0000-0000-000000000000}"/>
  <bookViews>
    <workbookView xWindow="-120" yWindow="-120" windowWidth="21840" windowHeight="13020" xr2:uid="{2D466AE2-8A16-4F19-8AC9-A2CB9511D35C}"/>
  </bookViews>
  <sheets>
    <sheet name="E.C.F. Analysis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2" l="1"/>
  <c r="L2" i="2"/>
  <c r="P2" i="2" s="1"/>
  <c r="I3" i="2"/>
  <c r="L3" i="2"/>
  <c r="N3" i="2" s="1"/>
  <c r="P3" i="2"/>
  <c r="I4" i="2"/>
  <c r="L4" i="2"/>
  <c r="N4" i="2" s="1"/>
  <c r="P4" i="2"/>
  <c r="I17" i="2"/>
  <c r="L17" i="2"/>
  <c r="N17" i="2"/>
  <c r="P17" i="2"/>
  <c r="I6" i="2"/>
  <c r="L6" i="2"/>
  <c r="N6" i="2" s="1"/>
  <c r="I7" i="2"/>
  <c r="L7" i="2"/>
  <c r="P7" i="2" s="1"/>
  <c r="N7" i="2"/>
  <c r="I8" i="2"/>
  <c r="L8" i="2"/>
  <c r="N8" i="2"/>
  <c r="P8" i="2"/>
  <c r="I9" i="2"/>
  <c r="L9" i="2"/>
  <c r="P9" i="2" s="1"/>
  <c r="N9" i="2"/>
  <c r="I10" i="2"/>
  <c r="L10" i="2"/>
  <c r="N10" i="2" s="1"/>
  <c r="D11" i="2"/>
  <c r="G11" i="2"/>
  <c r="H11" i="2"/>
  <c r="I12" i="2" s="1"/>
  <c r="J11" i="2"/>
  <c r="M11" i="2"/>
  <c r="N2" i="2" l="1"/>
  <c r="I13" i="2"/>
  <c r="Q12" i="2"/>
  <c r="P10" i="2"/>
  <c r="N13" i="2"/>
  <c r="L11" i="2"/>
  <c r="N12" i="2" s="1"/>
  <c r="P6" i="2"/>
  <c r="P11" i="2" l="1"/>
  <c r="R6" i="2"/>
  <c r="R9" i="2"/>
  <c r="R2" i="2"/>
  <c r="R8" i="2"/>
  <c r="R11" i="2"/>
  <c r="R7" i="2"/>
  <c r="R17" i="2"/>
  <c r="R4" i="2"/>
  <c r="R10" i="2"/>
  <c r="R3" i="2"/>
  <c r="Q13" i="2" l="1"/>
  <c r="S13" i="2" s="1"/>
</calcChain>
</file>

<file path=xl/sharedStrings.xml><?xml version="1.0" encoding="utf-8"?>
<sst xmlns="http://schemas.openxmlformats.org/spreadsheetml/2006/main" count="117" uniqueCount="61">
  <si>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</si>
  <si>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</si>
  <si>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</si>
  <si>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</si>
  <si>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</si>
  <si>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</si>
  <si>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</si>
  <si>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</si>
  <si>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</si>
  <si>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Cur. Appraisal</t>
  </si>
  <si>
    <t>Land + Yard</t>
  </si>
  <si>
    <t>Bldg. Residual</t>
  </si>
  <si>
    <t>Cost Man. $</t>
  </si>
  <si>
    <t>E.C.F.</t>
  </si>
  <si>
    <t>Floor Area</t>
  </si>
  <si>
    <t>$/Sq.Ft.</t>
  </si>
  <si>
    <t>ECF Area</t>
  </si>
  <si>
    <t>Dev. by Mean (%)</t>
  </si>
  <si>
    <t>Building Style</t>
  </si>
  <si>
    <t>Use Code</t>
  </si>
  <si>
    <t>Land Value</t>
  </si>
  <si>
    <t>Appr. by Eq.</t>
  </si>
  <si>
    <t>Appr. Date</t>
  </si>
  <si>
    <t>Other Parcels in Sale</t>
  </si>
  <si>
    <t>Land Table</t>
  </si>
  <si>
    <t>Property Class</t>
  </si>
  <si>
    <t>021-033-000-1500-01</t>
  </si>
  <si>
    <t>BOUCHER RD</t>
  </si>
  <si>
    <t>WD</t>
  </si>
  <si>
    <t>19-MULTI PARCEL ARM'S LENGTH</t>
  </si>
  <si>
    <t>N.LK</t>
  </si>
  <si>
    <t>RANCH</t>
  </si>
  <si>
    <t>No</t>
  </si>
  <si>
    <t xml:space="preserve">  /  /    </t>
  </si>
  <si>
    <t>021-033-152-4000-00</t>
  </si>
  <si>
    <t>NORTH LAKE PLATTED PROPERTIES</t>
  </si>
  <si>
    <t>021-033-151-0400-00</t>
  </si>
  <si>
    <t>9711 NORTH LAKE RD</t>
  </si>
  <si>
    <t>03-ARM'S LENGTH</t>
  </si>
  <si>
    <t>021-033-152-3900-00</t>
  </si>
  <si>
    <t>9576 BOUCHER RD</t>
  </si>
  <si>
    <t>9580 BOUCHER RD</t>
  </si>
  <si>
    <t>021-033-152-6100-00</t>
  </si>
  <si>
    <t>9688 BOUCHER RD</t>
  </si>
  <si>
    <t>021-033-152-6200-00</t>
  </si>
  <si>
    <t>9692 BOUCHER RD</t>
  </si>
  <si>
    <t>1.5 STORY</t>
  </si>
  <si>
    <t>021-033-153-7400-00</t>
  </si>
  <si>
    <t>9736 BOUCHER RD</t>
  </si>
  <si>
    <t>021-033-153-7900-00</t>
  </si>
  <si>
    <t>9784 BOUCHER RD</t>
  </si>
  <si>
    <t>021-033-153-8700-00</t>
  </si>
  <si>
    <t>9824 BOUCHER RD</t>
  </si>
  <si>
    <t>Totals:</t>
  </si>
  <si>
    <t>Sale. Ratio =&gt;</t>
  </si>
  <si>
    <t>E.C.F. =&gt;</t>
  </si>
  <si>
    <t>Std. Deviation=&gt;</t>
  </si>
  <si>
    <t>Std. Dev. =&gt;</t>
  </si>
  <si>
    <t>Ave. E.C.F. =&gt;</t>
  </si>
  <si>
    <t>Ave. Variance=&gt;</t>
  </si>
  <si>
    <t>Coefficient of Var=&gt;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</si>
</sst>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164" formatCode="#0.00_);[Red]\(#0.00\)"/>
    <numFmt numFmtId="165" formatCode="mm/dd/yy"/>
    <numFmt numFmtId="166" formatCode="#0.000_);[Red]\(#0.000\)"/>
    <numFmt numFmtId="167" formatCode="&quot;$&quot;#0.00_);[Red]\(&quot;$&quot;#0.00\)"/>
    <numFmt numFmtId="168" formatCode="#0.0000_);[Red]\(#0.0000\)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/>
    <xf numFmtId="6" fontId="1" fillId="2" borderId="0" xfId="0" applyNumberFormat="1" applyFont="1" applyFill="1" applyAlignment="1">
      <alignment horizontal="center"/>
    </xf>
    <xf numFmtId="6" fontId="0" fillId="0" borderId="0" xfId="0" applyNumberFormat="1"/>
    <xf numFmtId="6" fontId="2" fillId="3" borderId="1" xfId="0" applyNumberFormat="1" applyFont="1" applyFill="1" applyBorder="1"/>
    <xf numFmtId="6" fontId="2" fillId="3" borderId="0" xfId="0" applyNumberFormat="1" applyFont="1" applyFill="1"/>
    <xf numFmtId="6" fontId="2" fillId="3" borderId="2" xfId="0" applyNumberFormat="1" applyFont="1" applyFill="1" applyBorder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2" fillId="3" borderId="1" xfId="0" applyNumberFormat="1" applyFont="1" applyFill="1" applyBorder="1"/>
    <xf numFmtId="164" fontId="2" fillId="3" borderId="0" xfId="0" applyNumberFormat="1" applyFont="1" applyFill="1"/>
    <xf numFmtId="164" fontId="2" fillId="3" borderId="2" xfId="0" applyNumberFormat="1" applyFont="1" applyFill="1" applyBorder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165" fontId="2" fillId="3" borderId="1" xfId="0" applyNumberFormat="1" applyFont="1" applyFill="1" applyBorder="1"/>
    <xf numFmtId="165" fontId="2" fillId="3" borderId="0" xfId="0" applyNumberFormat="1" applyFont="1" applyFill="1"/>
    <xf numFmtId="165" fontId="2" fillId="3" borderId="2" xfId="0" applyNumberFormat="1" applyFont="1" applyFill="1" applyBorder="1"/>
    <xf numFmtId="166" fontId="1" fillId="2" borderId="0" xfId="0" applyNumberFormat="1" applyFont="1" applyFill="1" applyAlignment="1">
      <alignment horizontal="center"/>
    </xf>
    <xf numFmtId="166" fontId="0" fillId="0" borderId="0" xfId="0" applyNumberFormat="1"/>
    <xf numFmtId="166" fontId="2" fillId="3" borderId="1" xfId="0" applyNumberFormat="1" applyFont="1" applyFill="1" applyBorder="1"/>
    <xf numFmtId="166" fontId="2" fillId="3" borderId="0" xfId="0" applyNumberFormat="1" applyFont="1" applyFill="1"/>
    <xf numFmtId="38" fontId="1" fillId="2" borderId="0" xfId="0" applyNumberFormat="1" applyFont="1" applyFill="1" applyAlignment="1">
      <alignment horizontal="center"/>
    </xf>
    <xf numFmtId="38" fontId="0" fillId="0" borderId="0" xfId="0" applyNumberFormat="1"/>
    <xf numFmtId="38" fontId="2" fillId="3" borderId="1" xfId="0" applyNumberFormat="1" applyFont="1" applyFill="1" applyBorder="1"/>
    <xf numFmtId="38" fontId="2" fillId="3" borderId="0" xfId="0" applyNumberFormat="1" applyFont="1" applyFill="1"/>
    <xf numFmtId="38" fontId="2" fillId="3" borderId="2" xfId="0" applyNumberFormat="1" applyFont="1" applyFill="1" applyBorder="1"/>
    <xf numFmtId="167" fontId="1" fillId="2" borderId="0" xfId="0" applyNumberFormat="1" applyFont="1" applyFill="1" applyAlignment="1">
      <alignment horizontal="center"/>
    </xf>
    <xf numFmtId="167" fontId="0" fillId="0" borderId="0" xfId="0" applyNumberFormat="1"/>
    <xf numFmtId="167" fontId="2" fillId="3" borderId="1" xfId="0" applyNumberFormat="1" applyFont="1" applyFill="1" applyBorder="1"/>
    <xf numFmtId="167" fontId="2" fillId="3" borderId="0" xfId="0" applyNumberFormat="1" applyFont="1" applyFill="1"/>
    <xf numFmtId="167" fontId="2" fillId="3" borderId="2" xfId="0" applyNumberFormat="1" applyFont="1" applyFill="1" applyBorder="1"/>
    <xf numFmtId="49" fontId="1" fillId="2" borderId="0" xfId="0" applyNumberFormat="1" applyFont="1" applyFill="1" applyAlignment="1">
      <alignment horizontal="right"/>
    </xf>
    <xf numFmtId="49" fontId="0" fillId="0" borderId="0" xfId="0" quotePrefix="1" applyNumberFormat="1" applyAlignment="1">
      <alignment horizontal="right"/>
    </xf>
    <xf numFmtId="49" fontId="2" fillId="3" borderId="1" xfId="0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0" fillId="0" borderId="0" xfId="0" applyNumberFormat="1" applyAlignment="1">
      <alignment horizontal="right"/>
    </xf>
    <xf numFmtId="168" fontId="1" fillId="2" borderId="0" xfId="0" applyNumberFormat="1" applyFont="1" applyFill="1" applyAlignment="1">
      <alignment horizontal="center"/>
    </xf>
    <xf numFmtId="168" fontId="0" fillId="0" borderId="0" xfId="0" applyNumberFormat="1"/>
    <xf numFmtId="168" fontId="2" fillId="3" borderId="1" xfId="0" applyNumberFormat="1" applyFont="1" applyFill="1" applyBorder="1"/>
    <xf numFmtId="168" fontId="2" fillId="3" borderId="0" xfId="0" applyNumberFormat="1" applyFont="1" applyFill="1"/>
    <xf numFmtId="168" fontId="2" fillId="3" borderId="2" xfId="0" applyNumberFormat="1" applyFont="1" applyFill="1" applyBorder="1"/>
    <xf numFmtId="168" fontId="2" fillId="3" borderId="2" xfId="0" applyNumberFormat="1" applyFont="1" applyFill="1" applyBorder="1" applyAlignment="1">
      <alignment horizontal="right"/>
    </xf>
    <xf numFmtId="166" fontId="2" fillId="4" borderId="2" xfId="0" applyNumberFormat="1" applyFont="1" applyFill="1" applyBorder="1"/>
  </cellXfs>
  <cellStyles count="1">
    <cellStyle name="Normal" xfId="0" builtinId="0"/>
  </cellStyles>
  <dxfs count="2">
    <dxf>
      <fill>
        <patternFill>
          <bgColor rgb="FFFFFFFF"/>
        </patternFill>
      </fill>
    </dxf>
    <dxf>
      <fill>
        <patternFill>
          <bgColor rgb="FFA7E4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0DBD3-2CD2-41E3-9715-46ACCF9B3F72}">
  <dimension ref="A1:AY17"/>
  <sheetViews>
    <sheetView tabSelected="1" workbookViewId="0">
      <selection activeCell="N13" sqref="N13"/>
    </sheetView>
  </sheetViews>
  <sheetFormatPr defaultRowHeight="15" x14ac:dyDescent="0.25"/>
  <cols>
    <col min="1" max="1" width="22.28515625" customWidth="1"/>
    <col min="2" max="2" width="20.85546875" customWidth="1"/>
    <col min="3" max="3" width="12.42578125" style="17" customWidth="1"/>
    <col min="4" max="4" width="14.28515625" style="7" customWidth="1"/>
    <col min="5" max="5" width="8.7109375" customWidth="1"/>
    <col min="6" max="6" width="18" customWidth="1"/>
    <col min="7" max="7" width="15.5703125" style="7" customWidth="1"/>
    <col min="8" max="8" width="11.140625" style="7" customWidth="1"/>
    <col min="9" max="9" width="10.85546875" style="12" customWidth="1"/>
    <col min="10" max="11" width="11.28515625" style="7" customWidth="1"/>
    <col min="12" max="12" width="13.5703125" style="7" customWidth="1"/>
    <col min="13" max="13" width="12.42578125" style="7" customWidth="1"/>
    <col min="14" max="14" width="9.7109375" style="22" customWidth="1"/>
    <col min="15" max="15" width="15.7109375" style="26" customWidth="1"/>
    <col min="16" max="16" width="13.7109375" style="31" customWidth="1"/>
    <col min="17" max="17" width="13.7109375" style="39" customWidth="1"/>
    <col min="18" max="18" width="21.7109375" style="41" customWidth="1"/>
    <col min="19" max="19" width="19.7109375" customWidth="1"/>
    <col min="20" max="20" width="13.7109375" customWidth="1"/>
    <col min="21" max="21" width="15.7109375" style="7" customWidth="1"/>
    <col min="22" max="22" width="17.7109375" customWidth="1"/>
    <col min="23" max="23" width="15.7109375" style="17" customWidth="1"/>
    <col min="24" max="24" width="40.7109375" customWidth="1"/>
    <col min="25" max="25" width="20.7109375" customWidth="1"/>
    <col min="26" max="26" width="19.7109375" customWidth="1"/>
  </cols>
  <sheetData>
    <row r="1" spans="1:51" x14ac:dyDescent="0.25">
      <c r="A1" s="1" t="s">
        <v>0</v>
      </c>
      <c r="B1" s="1" t="s">
        <v>1</v>
      </c>
      <c r="C1" s="16" t="s">
        <v>2</v>
      </c>
      <c r="D1" s="6" t="s">
        <v>3</v>
      </c>
      <c r="E1" s="1" t="s">
        <v>4</v>
      </c>
      <c r="F1" s="1" t="s">
        <v>5</v>
      </c>
      <c r="G1" s="6" t="s">
        <v>6</v>
      </c>
      <c r="H1" s="6" t="s">
        <v>7</v>
      </c>
      <c r="I1" s="11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21" t="s">
        <v>13</v>
      </c>
      <c r="O1" s="25" t="s">
        <v>14</v>
      </c>
      <c r="P1" s="30" t="s">
        <v>15</v>
      </c>
      <c r="Q1" s="35" t="s">
        <v>16</v>
      </c>
      <c r="R1" s="40" t="s">
        <v>17</v>
      </c>
      <c r="S1" s="1" t="s">
        <v>18</v>
      </c>
      <c r="T1" s="1" t="s">
        <v>19</v>
      </c>
      <c r="U1" s="6" t="s">
        <v>20</v>
      </c>
      <c r="V1" s="1" t="s">
        <v>21</v>
      </c>
      <c r="W1" s="16" t="s">
        <v>22</v>
      </c>
      <c r="X1" s="1" t="s">
        <v>23</v>
      </c>
      <c r="Y1" s="1" t="s">
        <v>24</v>
      </c>
      <c r="Z1" s="1" t="s">
        <v>25</v>
      </c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x14ac:dyDescent="0.25">
      <c r="A2" t="s">
        <v>26</v>
      </c>
      <c r="B2" t="s">
        <v>27</v>
      </c>
      <c r="C2" s="17">
        <v>45138</v>
      </c>
      <c r="D2" s="7">
        <v>285000</v>
      </c>
      <c r="E2" t="s">
        <v>28</v>
      </c>
      <c r="F2" t="s">
        <v>29</v>
      </c>
      <c r="G2" s="7">
        <v>285000</v>
      </c>
      <c r="H2" s="7">
        <v>3900</v>
      </c>
      <c r="I2" s="12">
        <f t="shared" ref="I2:I10" si="0">H2/G2*100</f>
        <v>1.368421052631579</v>
      </c>
      <c r="J2" s="7">
        <v>166889</v>
      </c>
      <c r="K2" s="7">
        <v>53467</v>
      </c>
      <c r="L2" s="7">
        <f t="shared" ref="L2:L10" si="1">G2-K2</f>
        <v>231533</v>
      </c>
      <c r="M2" s="7">
        <v>116211.0625</v>
      </c>
      <c r="N2" s="22">
        <f t="shared" ref="N2:N10" si="2">L2/M2</f>
        <v>1.9923490502463996</v>
      </c>
      <c r="O2" s="26">
        <v>892</v>
      </c>
      <c r="P2" s="31">
        <f t="shared" ref="P2:P10" si="3">L2/O2</f>
        <v>259.56614349775782</v>
      </c>
      <c r="Q2" s="36" t="s">
        <v>30</v>
      </c>
      <c r="R2" s="41">
        <f>ABS(N13-N2)*100</f>
        <v>48.206338418598762</v>
      </c>
      <c r="S2" t="s">
        <v>31</v>
      </c>
      <c r="U2" s="7">
        <v>36281</v>
      </c>
      <c r="V2" t="s">
        <v>32</v>
      </c>
      <c r="W2" s="17" t="s">
        <v>33</v>
      </c>
      <c r="X2" t="s">
        <v>34</v>
      </c>
      <c r="Y2" t="s">
        <v>35</v>
      </c>
      <c r="Z2">
        <v>401</v>
      </c>
      <c r="AP2" s="2"/>
      <c r="AR2" s="2"/>
    </row>
    <row r="3" spans="1:51" x14ac:dyDescent="0.25">
      <c r="A3" t="s">
        <v>36</v>
      </c>
      <c r="B3" t="s">
        <v>37</v>
      </c>
      <c r="C3" s="17">
        <v>45555</v>
      </c>
      <c r="D3" s="7">
        <v>273500</v>
      </c>
      <c r="E3" t="s">
        <v>28</v>
      </c>
      <c r="F3" t="s">
        <v>38</v>
      </c>
      <c r="G3" s="7">
        <v>273500</v>
      </c>
      <c r="H3" s="7">
        <v>105400</v>
      </c>
      <c r="I3" s="12">
        <f t="shared" si="0"/>
        <v>38.537477148080441</v>
      </c>
      <c r="J3" s="7">
        <v>208649</v>
      </c>
      <c r="K3" s="7">
        <v>70286</v>
      </c>
      <c r="L3" s="7">
        <f t="shared" si="1"/>
        <v>203214</v>
      </c>
      <c r="M3" s="7">
        <v>113785.359375</v>
      </c>
      <c r="N3" s="22">
        <f t="shared" si="2"/>
        <v>1.7859415404250025</v>
      </c>
      <c r="O3" s="26">
        <v>950</v>
      </c>
      <c r="P3" s="31">
        <f t="shared" si="3"/>
        <v>213.90947368421052</v>
      </c>
      <c r="Q3" s="36" t="s">
        <v>30</v>
      </c>
      <c r="R3" s="41">
        <f>ABS(N13-N3)*100</f>
        <v>27.565587436459047</v>
      </c>
      <c r="S3" t="s">
        <v>31</v>
      </c>
      <c r="U3" s="7">
        <v>69715</v>
      </c>
      <c r="V3" t="s">
        <v>32</v>
      </c>
      <c r="W3" s="17" t="s">
        <v>33</v>
      </c>
      <c r="Y3" t="s">
        <v>35</v>
      </c>
      <c r="Z3">
        <v>401</v>
      </c>
    </row>
    <row r="4" spans="1:51" x14ac:dyDescent="0.25">
      <c r="A4" t="s">
        <v>39</v>
      </c>
      <c r="B4" t="s">
        <v>40</v>
      </c>
      <c r="C4" s="17">
        <v>45177</v>
      </c>
      <c r="D4" s="7">
        <v>120000</v>
      </c>
      <c r="E4" t="s">
        <v>28</v>
      </c>
      <c r="F4" t="s">
        <v>38</v>
      </c>
      <c r="G4" s="7">
        <v>120000</v>
      </c>
      <c r="H4" s="7">
        <v>71300</v>
      </c>
      <c r="I4" s="12">
        <f t="shared" si="0"/>
        <v>59.416666666666664</v>
      </c>
      <c r="J4" s="7">
        <v>142659</v>
      </c>
      <c r="K4" s="7">
        <v>32856</v>
      </c>
      <c r="L4" s="7">
        <f t="shared" si="1"/>
        <v>87144</v>
      </c>
      <c r="M4" s="7">
        <v>112503.0703125</v>
      </c>
      <c r="N4" s="22">
        <f t="shared" si="2"/>
        <v>0.77459219342138785</v>
      </c>
      <c r="O4" s="26">
        <v>968</v>
      </c>
      <c r="P4" s="31">
        <f t="shared" si="3"/>
        <v>90.024793388429757</v>
      </c>
      <c r="Q4" s="36" t="s">
        <v>30</v>
      </c>
      <c r="R4" s="41">
        <f>ABS(N13-N4)*100</f>
        <v>73.569347263902415</v>
      </c>
      <c r="S4" t="s">
        <v>31</v>
      </c>
      <c r="U4" s="7">
        <v>24072</v>
      </c>
      <c r="V4" t="s">
        <v>32</v>
      </c>
      <c r="W4" s="17" t="s">
        <v>33</v>
      </c>
      <c r="Y4" t="s">
        <v>35</v>
      </c>
      <c r="Z4">
        <v>401</v>
      </c>
    </row>
    <row r="6" spans="1:51" x14ac:dyDescent="0.25">
      <c r="A6" t="s">
        <v>42</v>
      </c>
      <c r="B6" t="s">
        <v>43</v>
      </c>
      <c r="C6" s="17">
        <v>45674</v>
      </c>
      <c r="D6" s="7">
        <v>225000</v>
      </c>
      <c r="E6" t="s">
        <v>28</v>
      </c>
      <c r="F6" t="s">
        <v>38</v>
      </c>
      <c r="G6" s="7">
        <v>225000</v>
      </c>
      <c r="H6" s="7">
        <v>86100</v>
      </c>
      <c r="I6" s="12">
        <f t="shared" si="0"/>
        <v>38.266666666666666</v>
      </c>
      <c r="J6" s="7">
        <v>190439</v>
      </c>
      <c r="K6" s="7">
        <v>36129</v>
      </c>
      <c r="L6" s="7">
        <f t="shared" si="1"/>
        <v>188871</v>
      </c>
      <c r="M6" s="7">
        <v>116636.4296875</v>
      </c>
      <c r="N6" s="22">
        <f t="shared" si="2"/>
        <v>1.6193139699666357</v>
      </c>
      <c r="O6" s="26">
        <v>1050</v>
      </c>
      <c r="P6" s="31">
        <f t="shared" si="3"/>
        <v>179.87714285714284</v>
      </c>
      <c r="Q6" s="36" t="s">
        <v>30</v>
      </c>
      <c r="R6" s="41">
        <f>ABS(N13-N6)*100</f>
        <v>10.902830390622364</v>
      </c>
      <c r="S6" t="s">
        <v>31</v>
      </c>
      <c r="U6" s="7">
        <v>36129</v>
      </c>
      <c r="V6" t="s">
        <v>32</v>
      </c>
      <c r="W6" s="17" t="s">
        <v>33</v>
      </c>
      <c r="Y6" t="s">
        <v>35</v>
      </c>
      <c r="Z6">
        <v>401</v>
      </c>
    </row>
    <row r="7" spans="1:51" x14ac:dyDescent="0.25">
      <c r="A7" t="s">
        <v>44</v>
      </c>
      <c r="B7" t="s">
        <v>45</v>
      </c>
      <c r="C7" s="17">
        <v>45574</v>
      </c>
      <c r="D7" s="7">
        <v>365000</v>
      </c>
      <c r="E7" t="s">
        <v>28</v>
      </c>
      <c r="F7" t="s">
        <v>38</v>
      </c>
      <c r="G7" s="7">
        <v>365000</v>
      </c>
      <c r="H7" s="7">
        <v>159500</v>
      </c>
      <c r="I7" s="12">
        <f t="shared" si="0"/>
        <v>43.698630136986303</v>
      </c>
      <c r="J7" s="7">
        <v>323559</v>
      </c>
      <c r="K7" s="7">
        <v>68243</v>
      </c>
      <c r="L7" s="7">
        <f t="shared" si="1"/>
        <v>296757</v>
      </c>
      <c r="M7" s="7">
        <v>209963.8125</v>
      </c>
      <c r="N7" s="22">
        <f t="shared" si="2"/>
        <v>1.4133721257323806</v>
      </c>
      <c r="O7" s="26">
        <v>1840</v>
      </c>
      <c r="P7" s="31">
        <f t="shared" si="3"/>
        <v>161.28097826086957</v>
      </c>
      <c r="Q7" s="36" t="s">
        <v>30</v>
      </c>
      <c r="R7" s="41">
        <f>ABS(N13-N7)*100</f>
        <v>9.6913540328031456</v>
      </c>
      <c r="S7" t="s">
        <v>46</v>
      </c>
      <c r="U7" s="7">
        <v>54404</v>
      </c>
      <c r="V7" t="s">
        <v>32</v>
      </c>
      <c r="W7" s="17" t="s">
        <v>33</v>
      </c>
      <c r="Y7" t="s">
        <v>35</v>
      </c>
      <c r="Z7">
        <v>401</v>
      </c>
    </row>
    <row r="8" spans="1:51" x14ac:dyDescent="0.25">
      <c r="A8" t="s">
        <v>47</v>
      </c>
      <c r="B8" t="s">
        <v>48</v>
      </c>
      <c r="C8" s="17">
        <v>45177</v>
      </c>
      <c r="D8" s="7">
        <v>211000</v>
      </c>
      <c r="E8" t="s">
        <v>28</v>
      </c>
      <c r="F8" t="s">
        <v>38</v>
      </c>
      <c r="G8" s="7">
        <v>211000</v>
      </c>
      <c r="H8" s="7">
        <v>86500</v>
      </c>
      <c r="I8" s="12">
        <f t="shared" si="0"/>
        <v>40.995260663507111</v>
      </c>
      <c r="J8" s="7">
        <v>172966</v>
      </c>
      <c r="K8" s="7">
        <v>38800</v>
      </c>
      <c r="L8" s="7">
        <f t="shared" si="1"/>
        <v>172200</v>
      </c>
      <c r="M8" s="7">
        <v>137465.15625</v>
      </c>
      <c r="N8" s="22">
        <f t="shared" si="2"/>
        <v>1.2526810771365926</v>
      </c>
      <c r="O8" s="26">
        <v>942</v>
      </c>
      <c r="P8" s="31">
        <f t="shared" si="3"/>
        <v>182.80254777070064</v>
      </c>
      <c r="Q8" s="36" t="s">
        <v>30</v>
      </c>
      <c r="R8" s="41">
        <f>ABS(N13-N8)*100</f>
        <v>25.760458892381944</v>
      </c>
      <c r="S8" t="s">
        <v>31</v>
      </c>
      <c r="U8" s="7">
        <v>38800</v>
      </c>
      <c r="V8" t="s">
        <v>32</v>
      </c>
      <c r="W8" s="17" t="s">
        <v>33</v>
      </c>
      <c r="Y8" t="s">
        <v>35</v>
      </c>
      <c r="Z8">
        <v>401</v>
      </c>
    </row>
    <row r="9" spans="1:51" x14ac:dyDescent="0.25">
      <c r="A9" t="s">
        <v>49</v>
      </c>
      <c r="B9" t="s">
        <v>50</v>
      </c>
      <c r="C9" s="17">
        <v>45728</v>
      </c>
      <c r="D9" s="7">
        <v>225000</v>
      </c>
      <c r="E9" t="s">
        <v>28</v>
      </c>
      <c r="F9" t="s">
        <v>38</v>
      </c>
      <c r="G9" s="7">
        <v>225000</v>
      </c>
      <c r="H9" s="7">
        <v>93800</v>
      </c>
      <c r="I9" s="12">
        <f t="shared" si="0"/>
        <v>41.688888888888883</v>
      </c>
      <c r="J9" s="7">
        <v>201407</v>
      </c>
      <c r="K9" s="7">
        <v>37060</v>
      </c>
      <c r="L9" s="7">
        <f t="shared" si="1"/>
        <v>187940</v>
      </c>
      <c r="M9" s="7">
        <v>124222.9765625</v>
      </c>
      <c r="N9" s="22">
        <f t="shared" si="2"/>
        <v>1.5129246231307476</v>
      </c>
      <c r="O9" s="26">
        <v>1413</v>
      </c>
      <c r="P9" s="31">
        <f t="shared" si="3"/>
        <v>133.00778485491861</v>
      </c>
      <c r="Q9" s="36" t="s">
        <v>30</v>
      </c>
      <c r="R9" s="41">
        <f>ABS(N13-N9)*100</f>
        <v>0.2638957070335568</v>
      </c>
      <c r="S9" t="s">
        <v>31</v>
      </c>
      <c r="U9" s="7">
        <v>37060</v>
      </c>
      <c r="V9" t="s">
        <v>32</v>
      </c>
      <c r="W9" s="17" t="s">
        <v>33</v>
      </c>
      <c r="Y9" t="s">
        <v>35</v>
      </c>
      <c r="Z9">
        <v>401</v>
      </c>
    </row>
    <row r="10" spans="1:51" ht="15.75" thickBot="1" x14ac:dyDescent="0.3">
      <c r="A10" t="s">
        <v>51</v>
      </c>
      <c r="B10" t="s">
        <v>52</v>
      </c>
      <c r="C10" s="17">
        <v>45471</v>
      </c>
      <c r="D10" s="7">
        <v>381000</v>
      </c>
      <c r="E10" t="s">
        <v>28</v>
      </c>
      <c r="F10" t="s">
        <v>38</v>
      </c>
      <c r="G10" s="7">
        <v>381000</v>
      </c>
      <c r="H10" s="7">
        <v>138600</v>
      </c>
      <c r="I10" s="12">
        <f t="shared" si="0"/>
        <v>36.377952755905511</v>
      </c>
      <c r="J10" s="7">
        <v>278820</v>
      </c>
      <c r="K10" s="7">
        <v>37608</v>
      </c>
      <c r="L10" s="7">
        <f t="shared" si="1"/>
        <v>343392</v>
      </c>
      <c r="M10" s="7">
        <v>198365.125</v>
      </c>
      <c r="N10" s="22">
        <f t="shared" si="2"/>
        <v>1.7311107484241497</v>
      </c>
      <c r="O10" s="26">
        <v>1714</v>
      </c>
      <c r="P10" s="31">
        <f t="shared" si="3"/>
        <v>200.34539089848309</v>
      </c>
      <c r="Q10" s="36" t="s">
        <v>30</v>
      </c>
      <c r="R10" s="41">
        <f>ABS(N13-N10)*100</f>
        <v>22.082508236373766</v>
      </c>
      <c r="S10" t="s">
        <v>31</v>
      </c>
      <c r="U10" s="7">
        <v>27604</v>
      </c>
      <c r="V10" t="s">
        <v>32</v>
      </c>
      <c r="W10" s="17" t="s">
        <v>33</v>
      </c>
      <c r="Y10" t="s">
        <v>35</v>
      </c>
      <c r="Z10">
        <v>401</v>
      </c>
    </row>
    <row r="11" spans="1:51" ht="15.75" thickTop="1" x14ac:dyDescent="0.25">
      <c r="A11" s="3"/>
      <c r="B11" s="3"/>
      <c r="C11" s="18" t="s">
        <v>53</v>
      </c>
      <c r="D11" s="8">
        <f>+SUM(D2:D10)</f>
        <v>2085500</v>
      </c>
      <c r="E11" s="3"/>
      <c r="F11" s="3"/>
      <c r="G11" s="8">
        <f>+SUM(G2:G10)</f>
        <v>2085500</v>
      </c>
      <c r="H11" s="8">
        <f>+SUM(H2:H10)</f>
        <v>745100</v>
      </c>
      <c r="I11" s="13"/>
      <c r="J11" s="8">
        <f>+SUM(J2:J10)</f>
        <v>1685388</v>
      </c>
      <c r="K11" s="8"/>
      <c r="L11" s="8">
        <f>+SUM(L2:L10)</f>
        <v>1711051</v>
      </c>
      <c r="M11" s="8">
        <f>+SUM(M2:M10)</f>
        <v>1129152.9921875</v>
      </c>
      <c r="N11" s="23"/>
      <c r="O11" s="27"/>
      <c r="P11" s="32">
        <f>AVERAGE(P2:P10)</f>
        <v>177.60178190156412</v>
      </c>
      <c r="Q11" s="37"/>
      <c r="R11" s="42">
        <f>ABS(N13-N12)*100</f>
        <v>0.50546038929033532</v>
      </c>
      <c r="S11" s="3"/>
      <c r="T11" s="3"/>
      <c r="U11" s="8"/>
      <c r="V11" s="3"/>
      <c r="W11" s="18"/>
      <c r="X11" s="3"/>
      <c r="Y11" s="3"/>
      <c r="Z11" s="3"/>
    </row>
    <row r="12" spans="1:51" x14ac:dyDescent="0.25">
      <c r="A12" s="4"/>
      <c r="B12" s="4"/>
      <c r="C12" s="19"/>
      <c r="D12" s="9"/>
      <c r="E12" s="4"/>
      <c r="F12" s="4"/>
      <c r="G12" s="9"/>
      <c r="H12" s="9" t="s">
        <v>54</v>
      </c>
      <c r="I12" s="14">
        <f>H11/G11*100</f>
        <v>35.727643251018939</v>
      </c>
      <c r="J12" s="9"/>
      <c r="K12" s="9"/>
      <c r="L12" s="9"/>
      <c r="M12" s="9" t="s">
        <v>55</v>
      </c>
      <c r="N12" s="24">
        <f>L11/M11</f>
        <v>1.5153402699533154</v>
      </c>
      <c r="O12" s="28"/>
      <c r="P12" s="33" t="s">
        <v>56</v>
      </c>
      <c r="Q12" s="38">
        <f>STDEV(N2:N10)</f>
        <v>0.37531441367962809</v>
      </c>
      <c r="R12" s="43"/>
      <c r="S12" s="4"/>
      <c r="T12" s="4"/>
      <c r="U12" s="9"/>
      <c r="V12" s="4"/>
      <c r="W12" s="19"/>
      <c r="X12" s="4"/>
      <c r="Y12" s="4"/>
      <c r="Z12" s="4"/>
    </row>
    <row r="13" spans="1:51" x14ac:dyDescent="0.25">
      <c r="A13" s="5"/>
      <c r="B13" s="5"/>
      <c r="C13" s="20"/>
      <c r="D13" s="10"/>
      <c r="E13" s="5"/>
      <c r="F13" s="5"/>
      <c r="G13" s="10"/>
      <c r="H13" s="10" t="s">
        <v>57</v>
      </c>
      <c r="I13" s="15">
        <f>STDEV(I2:I10)</f>
        <v>16.287268231405939</v>
      </c>
      <c r="J13" s="10"/>
      <c r="K13" s="10"/>
      <c r="L13" s="10"/>
      <c r="M13" s="10" t="s">
        <v>58</v>
      </c>
      <c r="N13" s="46">
        <f>AVERAGE(N2:N10)</f>
        <v>1.510285666060412</v>
      </c>
      <c r="O13" s="29"/>
      <c r="P13" s="34" t="s">
        <v>59</v>
      </c>
      <c r="Q13" s="45">
        <f>AVERAGE(R2:R10)</f>
        <v>27.255290047271874</v>
      </c>
      <c r="R13" s="44" t="s">
        <v>60</v>
      </c>
      <c r="S13" s="5">
        <f>+(Q13/N13)</f>
        <v>18.046446880719884</v>
      </c>
      <c r="T13" s="5"/>
      <c r="U13" s="10"/>
      <c r="V13" s="5"/>
      <c r="W13" s="20"/>
      <c r="X13" s="5"/>
      <c r="Y13" s="5"/>
      <c r="Z13" s="5"/>
    </row>
    <row r="17" spans="1:26" x14ac:dyDescent="0.25">
      <c r="A17" t="s">
        <v>34</v>
      </c>
      <c r="B17" t="s">
        <v>41</v>
      </c>
      <c r="C17" s="17">
        <v>45138</v>
      </c>
      <c r="D17" s="7">
        <v>285000</v>
      </c>
      <c r="E17" t="s">
        <v>28</v>
      </c>
      <c r="F17" t="s">
        <v>29</v>
      </c>
      <c r="G17" s="7">
        <v>285000</v>
      </c>
      <c r="H17" s="7">
        <v>3900</v>
      </c>
      <c r="I17" s="12">
        <f>H17/G17*100</f>
        <v>1.368421052631579</v>
      </c>
      <c r="J17" s="7">
        <v>166889</v>
      </c>
      <c r="K17" s="7">
        <v>53467</v>
      </c>
      <c r="L17" s="7">
        <f>G17-K17</f>
        <v>231533</v>
      </c>
      <c r="M17" s="7">
        <v>116211.0625</v>
      </c>
      <c r="N17" s="22">
        <f>L17/M17</f>
        <v>1.9923490502463996</v>
      </c>
      <c r="O17" s="26">
        <v>892</v>
      </c>
      <c r="P17" s="31">
        <f>L17/O17</f>
        <v>259.56614349775782</v>
      </c>
      <c r="Q17" s="36" t="s">
        <v>30</v>
      </c>
      <c r="R17" s="41">
        <f>ABS(N13-N17)*100</f>
        <v>48.206338418598762</v>
      </c>
      <c r="S17" t="s">
        <v>31</v>
      </c>
      <c r="U17" s="7">
        <v>36281</v>
      </c>
      <c r="V17" t="s">
        <v>32</v>
      </c>
      <c r="W17" s="17" t="s">
        <v>33</v>
      </c>
      <c r="X17" t="s">
        <v>26</v>
      </c>
      <c r="Y17" t="s">
        <v>35</v>
      </c>
      <c r="Z17">
        <v>401</v>
      </c>
    </row>
  </sheetData>
  <conditionalFormatting sqref="A2:Z4 A6:Z10 A17:Z17">
    <cfRule type="expression" dxfId="1" priority="1" stopIfTrue="1">
      <formula>MOD(ROW(),4)&gt;1</formula>
    </cfRule>
    <cfRule type="expression" dxfId="0" priority="2" stopIfTrue="1">
      <formula>MOD(ROW(),4)&lt;2</formula>
    </cfRule>
  </conditionalFormatting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47337-3027-4058-AB60-39C422A20C5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E.C.F.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 WatertownTownship</dc:creator>
  <cp:lastModifiedBy>assessor WatertownTownship</cp:lastModifiedBy>
  <dcterms:created xsi:type="dcterms:W3CDTF">2026-01-20T18:53:07Z</dcterms:created>
  <dcterms:modified xsi:type="dcterms:W3CDTF">2026-01-20T20:12:32Z</dcterms:modified>
</cp:coreProperties>
</file>