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08A57A5D-9E19-4EAB-82FA-DF55FF5E32E8}" xr6:coauthVersionLast="47" xr6:coauthVersionMax="47" xr10:uidLastSave="{00000000-0000-0000-0000-000000000000}"/>
  <bookViews>
    <workbookView xWindow="-120" yWindow="-120" windowWidth="21840" windowHeight="13020" xr2:uid="{90E87A4A-8AEC-4433-B984-7FC5442C283A}"/>
  </bookViews>
  <sheets>
    <sheet name="E.C.F. Analysis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2" l="1"/>
  <c r="P14" i="2" s="1"/>
  <c r="I14" i="2"/>
  <c r="N14" i="2" l="1"/>
  <c r="R14" i="2" s="1"/>
  <c r="I2" i="2" l="1"/>
  <c r="L2" i="2"/>
  <c r="N2" i="2" s="1"/>
  <c r="I3" i="2"/>
  <c r="L3" i="2"/>
  <c r="P3" i="2" s="1"/>
  <c r="I4" i="2"/>
  <c r="L4" i="2"/>
  <c r="P4" i="2" s="1"/>
  <c r="I5" i="2"/>
  <c r="L5" i="2"/>
  <c r="N5" i="2" s="1"/>
  <c r="I6" i="2"/>
  <c r="L6" i="2"/>
  <c r="N6" i="2" s="1"/>
  <c r="I7" i="2"/>
  <c r="L7" i="2"/>
  <c r="N7" i="2" s="1"/>
  <c r="N3" i="2" l="1"/>
  <c r="N4" i="2"/>
  <c r="P7" i="2"/>
  <c r="P5" i="2"/>
  <c r="P6" i="2"/>
  <c r="P2" i="2"/>
  <c r="P9" i="2" l="1"/>
  <c r="N11" i="2"/>
  <c r="R4" i="2" s="1"/>
  <c r="I11" i="2"/>
  <c r="H9" i="2"/>
  <c r="L9" i="2"/>
  <c r="N10" i="2" s="1"/>
  <c r="Q10" i="2"/>
  <c r="G9" i="2"/>
  <c r="D9" i="2"/>
  <c r="M9" i="2"/>
  <c r="J9" i="2"/>
  <c r="R5" i="2" l="1"/>
  <c r="R9" i="2"/>
  <c r="I10" i="2"/>
  <c r="R3" i="2"/>
  <c r="R6" i="2"/>
  <c r="R2" i="2"/>
  <c r="R7" i="2"/>
  <c r="Q11" i="2" l="1"/>
  <c r="S11" i="2" s="1"/>
</calcChain>
</file>

<file path=xl/sharedStrings.xml><?xml version="1.0" encoding="utf-8"?>
<sst xmlns="http://schemas.openxmlformats.org/spreadsheetml/2006/main" count="84" uniqueCount="59">
  <si>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</si>
  <si>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</si>
  <si>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</si>
  <si>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</si>
  <si>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</si>
  <si>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</si>
  <si>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</si>
  <si>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</si>
  <si>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</si>
  <si>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Cur. Appraisal</t>
  </si>
  <si>
    <t>Land + Yard</t>
  </si>
  <si>
    <t>Bldg. Residual</t>
  </si>
  <si>
    <t>Cost Man. $</t>
  </si>
  <si>
    <t>E.C.F.</t>
  </si>
  <si>
    <t>Floor Area</t>
  </si>
  <si>
    <t>$/Sq.Ft.</t>
  </si>
  <si>
    <t>ECF Area</t>
  </si>
  <si>
    <t>Dev. by Mean (%)</t>
  </si>
  <si>
    <t>Building Style</t>
  </si>
  <si>
    <t>Land Value</t>
  </si>
  <si>
    <t>Other Parcels in Sale</t>
  </si>
  <si>
    <t>Land Table</t>
  </si>
  <si>
    <t>Property Class</t>
  </si>
  <si>
    <t>021-500-116-1000-00</t>
  </si>
  <si>
    <t>9205 MAPLE ST</t>
  </si>
  <si>
    <t>WD</t>
  </si>
  <si>
    <t>03-ARM'S LENGTH</t>
  </si>
  <si>
    <t>WT-FT</t>
  </si>
  <si>
    <t>1+ STORY</t>
  </si>
  <si>
    <t>FOSTORIA PLATTED LOTS</t>
  </si>
  <si>
    <t>021-500-119-0100-00</t>
  </si>
  <si>
    <t>BEECH ST</t>
  </si>
  <si>
    <t>19-MULTI PARCEL ARM'S LENGTH</t>
  </si>
  <si>
    <t>RANCH</t>
  </si>
  <si>
    <t>021-500-119-0800-00, 021-500-119-0900-00</t>
  </si>
  <si>
    <t>021-500-119-0800-00</t>
  </si>
  <si>
    <t>021-500-119-0900-00, 021-500-119-0100-00</t>
  </si>
  <si>
    <t>021-500-119-0900-00</t>
  </si>
  <si>
    <t>9255 BEECH ST</t>
  </si>
  <si>
    <t>021-500-119-0800-00, 021-500-119-0100-00</t>
  </si>
  <si>
    <t>021-500-120-1000-00</t>
  </si>
  <si>
    <t>9255 FOSTER ST</t>
  </si>
  <si>
    <t>1.75 STORY</t>
  </si>
  <si>
    <t>021-500-121-0800-00</t>
  </si>
  <si>
    <t>9273 MAPLE ST</t>
  </si>
  <si>
    <t>PTA</t>
  </si>
  <si>
    <t>TRAILR W/ STICK</t>
  </si>
  <si>
    <t>021-500-171-0100-00</t>
  </si>
  <si>
    <t>9517 FOSTORIA RD</t>
  </si>
  <si>
    <t>QC</t>
  </si>
  <si>
    <t>021-500-170-0100-00</t>
  </si>
  <si>
    <t>Totals:</t>
  </si>
  <si>
    <t>Sale. Ratio =&gt;</t>
  </si>
  <si>
    <t>E.C.F. =&gt;</t>
  </si>
  <si>
    <t>Std. Deviation=&gt;</t>
  </si>
  <si>
    <t>Std. Dev. =&gt;</t>
  </si>
  <si>
    <t>Ave. E.C.F. =&gt;</t>
  </si>
  <si>
    <t>Ave. Variance=&gt;</t>
  </si>
  <si>
    <t>Coefficient of Var=&gt;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</si>
</sst>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164" formatCode="#0.00_);[Red]\(#0.00\)"/>
    <numFmt numFmtId="165" formatCode="mm/dd/yy"/>
    <numFmt numFmtId="166" formatCode="#0.000_);[Red]\(#0.000\)"/>
    <numFmt numFmtId="167" formatCode="&quot;$&quot;#0.00_);[Red]\(&quot;$&quot;#0.00\)"/>
    <numFmt numFmtId="168" formatCode="#0.0000_);[Red]\(#0.0000\)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0" xfId="0" applyFont="1" applyFill="1" applyBorder="1"/>
    <xf numFmtId="0" fontId="2" fillId="3" borderId="2" xfId="0" applyFont="1" applyFill="1" applyBorder="1"/>
    <xf numFmtId="6" fontId="1" fillId="2" borderId="0" xfId="0" applyNumberFormat="1" applyFont="1" applyFill="1" applyAlignment="1">
      <alignment horizontal="center"/>
    </xf>
    <xf numFmtId="6" fontId="0" fillId="0" borderId="0" xfId="0" applyNumberFormat="1"/>
    <xf numFmtId="6" fontId="2" fillId="3" borderId="1" xfId="0" applyNumberFormat="1" applyFont="1" applyFill="1" applyBorder="1"/>
    <xf numFmtId="6" fontId="2" fillId="3" borderId="0" xfId="0" applyNumberFormat="1" applyFont="1" applyFill="1" applyBorder="1"/>
    <xf numFmtId="6" fontId="2" fillId="3" borderId="2" xfId="0" applyNumberFormat="1" applyFont="1" applyFill="1" applyBorder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2" fillId="3" borderId="1" xfId="0" applyNumberFormat="1" applyFont="1" applyFill="1" applyBorder="1"/>
    <xf numFmtId="164" fontId="2" fillId="3" borderId="0" xfId="0" applyNumberFormat="1" applyFont="1" applyFill="1" applyBorder="1"/>
    <xf numFmtId="164" fontId="2" fillId="3" borderId="2" xfId="0" applyNumberFormat="1" applyFont="1" applyFill="1" applyBorder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165" fontId="2" fillId="3" borderId="1" xfId="0" applyNumberFormat="1" applyFont="1" applyFill="1" applyBorder="1"/>
    <xf numFmtId="165" fontId="2" fillId="3" borderId="0" xfId="0" applyNumberFormat="1" applyFont="1" applyFill="1" applyBorder="1"/>
    <xf numFmtId="165" fontId="2" fillId="3" borderId="2" xfId="0" applyNumberFormat="1" applyFont="1" applyFill="1" applyBorder="1"/>
    <xf numFmtId="166" fontId="1" fillId="2" borderId="0" xfId="0" applyNumberFormat="1" applyFont="1" applyFill="1" applyAlignment="1">
      <alignment horizontal="center"/>
    </xf>
    <xf numFmtId="166" fontId="0" fillId="0" borderId="0" xfId="0" applyNumberFormat="1"/>
    <xf numFmtId="166" fontId="2" fillId="3" borderId="1" xfId="0" applyNumberFormat="1" applyFont="1" applyFill="1" applyBorder="1"/>
    <xf numFmtId="166" fontId="2" fillId="3" borderId="2" xfId="0" applyNumberFormat="1" applyFont="1" applyFill="1" applyBorder="1"/>
    <xf numFmtId="38" fontId="1" fillId="2" borderId="0" xfId="0" applyNumberFormat="1" applyFont="1" applyFill="1" applyAlignment="1">
      <alignment horizontal="center"/>
    </xf>
    <xf numFmtId="38" fontId="0" fillId="0" borderId="0" xfId="0" applyNumberFormat="1"/>
    <xf numFmtId="38" fontId="2" fillId="3" borderId="1" xfId="0" applyNumberFormat="1" applyFont="1" applyFill="1" applyBorder="1"/>
    <xf numFmtId="38" fontId="2" fillId="3" borderId="0" xfId="0" applyNumberFormat="1" applyFont="1" applyFill="1" applyBorder="1"/>
    <xf numFmtId="38" fontId="2" fillId="3" borderId="2" xfId="0" applyNumberFormat="1" applyFont="1" applyFill="1" applyBorder="1"/>
    <xf numFmtId="167" fontId="1" fillId="2" borderId="0" xfId="0" applyNumberFormat="1" applyFont="1" applyFill="1" applyAlignment="1">
      <alignment horizontal="center"/>
    </xf>
    <xf numFmtId="167" fontId="0" fillId="0" borderId="0" xfId="0" applyNumberFormat="1"/>
    <xf numFmtId="167" fontId="2" fillId="3" borderId="1" xfId="0" applyNumberFormat="1" applyFont="1" applyFill="1" applyBorder="1"/>
    <xf numFmtId="167" fontId="2" fillId="3" borderId="0" xfId="0" applyNumberFormat="1" applyFont="1" applyFill="1" applyBorder="1"/>
    <xf numFmtId="167" fontId="2" fillId="3" borderId="2" xfId="0" applyNumberFormat="1" applyFont="1" applyFill="1" applyBorder="1"/>
    <xf numFmtId="49" fontId="1" fillId="2" borderId="0" xfId="0" applyNumberFormat="1" applyFont="1" applyFill="1" applyAlignment="1">
      <alignment horizontal="right"/>
    </xf>
    <xf numFmtId="49" fontId="0" fillId="0" borderId="0" xfId="0" quotePrefix="1" applyNumberFormat="1" applyAlignment="1">
      <alignment horizontal="right"/>
    </xf>
    <xf numFmtId="49" fontId="2" fillId="3" borderId="1" xfId="0" applyNumberFormat="1" applyFont="1" applyFill="1" applyBorder="1" applyAlignment="1">
      <alignment horizontal="right"/>
    </xf>
    <xf numFmtId="49" fontId="2" fillId="3" borderId="0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168" fontId="1" fillId="2" borderId="0" xfId="0" applyNumberFormat="1" applyFont="1" applyFill="1" applyAlignment="1">
      <alignment horizontal="center"/>
    </xf>
    <xf numFmtId="168" fontId="0" fillId="0" borderId="0" xfId="0" applyNumberFormat="1"/>
    <xf numFmtId="168" fontId="2" fillId="3" borderId="1" xfId="0" applyNumberFormat="1" applyFont="1" applyFill="1" applyBorder="1"/>
    <xf numFmtId="168" fontId="2" fillId="3" borderId="0" xfId="0" applyNumberFormat="1" applyFont="1" applyFill="1" applyBorder="1"/>
    <xf numFmtId="168" fontId="2" fillId="3" borderId="2" xfId="0" applyNumberFormat="1" applyFont="1" applyFill="1" applyBorder="1"/>
    <xf numFmtId="168" fontId="2" fillId="3" borderId="2" xfId="0" applyNumberFormat="1" applyFont="1" applyFill="1" applyBorder="1" applyAlignment="1">
      <alignment horizontal="right"/>
    </xf>
    <xf numFmtId="166" fontId="2" fillId="4" borderId="0" xfId="0" applyNumberFormat="1" applyFont="1" applyFill="1" applyBorder="1"/>
  </cellXfs>
  <cellStyles count="1">
    <cellStyle name="Normal" xfId="0" builtinId="0"/>
  </cellStyles>
  <dxfs count="2">
    <dxf>
      <fill>
        <patternFill>
          <bgColor rgb="FFFFFFFF"/>
        </patternFill>
      </fill>
    </dxf>
    <dxf>
      <fill>
        <patternFill>
          <bgColor rgb="FFA7E4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D00C2-23FE-4A9D-A9C4-CCF39DB78D2E}">
  <dimension ref="A1:AV14"/>
  <sheetViews>
    <sheetView tabSelected="1" workbookViewId="0">
      <selection activeCell="X1" sqref="X1:AJ1048576"/>
    </sheetView>
  </sheetViews>
  <sheetFormatPr defaultRowHeight="15" x14ac:dyDescent="0.25"/>
  <cols>
    <col min="1" max="1" width="20.85546875" customWidth="1"/>
    <col min="2" max="2" width="16.85546875" customWidth="1"/>
    <col min="3" max="3" width="13.5703125" style="17" customWidth="1"/>
    <col min="4" max="4" width="14.5703125" style="7" customWidth="1"/>
    <col min="5" max="5" width="8.7109375" customWidth="1"/>
    <col min="6" max="6" width="17.140625" customWidth="1"/>
    <col min="7" max="7" width="17.7109375" style="7" customWidth="1"/>
    <col min="8" max="8" width="12.28515625" style="7" customWidth="1"/>
    <col min="9" max="9" width="12.28515625" style="12" customWidth="1"/>
    <col min="10" max="10" width="11.140625" style="7" customWidth="1"/>
    <col min="11" max="12" width="12.140625" style="7" customWidth="1"/>
    <col min="13" max="13" width="12.42578125" style="7" customWidth="1"/>
    <col min="14" max="14" width="10.7109375" style="22" customWidth="1"/>
    <col min="15" max="15" width="15.7109375" style="26" customWidth="1"/>
    <col min="16" max="16" width="13.7109375" style="31" customWidth="1"/>
    <col min="17" max="17" width="13.7109375" style="39" customWidth="1"/>
    <col min="18" max="18" width="21.7109375" style="41" customWidth="1"/>
    <col min="19" max="19" width="19.7109375" customWidth="1"/>
    <col min="20" max="20" width="15.7109375" style="7" customWidth="1"/>
    <col min="21" max="21" width="40.7109375" customWidth="1"/>
    <col min="22" max="22" width="20.7109375" customWidth="1"/>
    <col min="23" max="23" width="19.7109375" customWidth="1"/>
  </cols>
  <sheetData>
    <row r="1" spans="1:48" x14ac:dyDescent="0.25">
      <c r="A1" s="1" t="s">
        <v>0</v>
      </c>
      <c r="B1" s="1" t="s">
        <v>1</v>
      </c>
      <c r="C1" s="16" t="s">
        <v>2</v>
      </c>
      <c r="D1" s="6" t="s">
        <v>3</v>
      </c>
      <c r="E1" s="1" t="s">
        <v>4</v>
      </c>
      <c r="F1" s="1" t="s">
        <v>5</v>
      </c>
      <c r="G1" s="6" t="s">
        <v>6</v>
      </c>
      <c r="H1" s="6" t="s">
        <v>7</v>
      </c>
      <c r="I1" s="11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21" t="s">
        <v>13</v>
      </c>
      <c r="O1" s="25" t="s">
        <v>14</v>
      </c>
      <c r="P1" s="30" t="s">
        <v>15</v>
      </c>
      <c r="Q1" s="35" t="s">
        <v>16</v>
      </c>
      <c r="R1" s="40" t="s">
        <v>17</v>
      </c>
      <c r="S1" s="1" t="s">
        <v>18</v>
      </c>
      <c r="T1" s="6" t="s">
        <v>19</v>
      </c>
      <c r="U1" s="1" t="s">
        <v>20</v>
      </c>
      <c r="V1" s="1" t="s">
        <v>21</v>
      </c>
      <c r="W1" s="1" t="s">
        <v>22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 x14ac:dyDescent="0.25">
      <c r="A2" t="s">
        <v>23</v>
      </c>
      <c r="B2" t="s">
        <v>24</v>
      </c>
      <c r="C2" s="17">
        <v>45077</v>
      </c>
      <c r="D2" s="7">
        <v>88000</v>
      </c>
      <c r="E2" t="s">
        <v>25</v>
      </c>
      <c r="F2" t="s">
        <v>26</v>
      </c>
      <c r="G2" s="7">
        <v>88000</v>
      </c>
      <c r="H2" s="7">
        <v>49900</v>
      </c>
      <c r="I2" s="12">
        <f>H2/G2*100</f>
        <v>56.704545454545453</v>
      </c>
      <c r="J2" s="7">
        <v>97966</v>
      </c>
      <c r="K2" s="7">
        <v>11691</v>
      </c>
      <c r="L2" s="7">
        <f>G2-K2</f>
        <v>76309</v>
      </c>
      <c r="M2" s="7">
        <v>110185.1875</v>
      </c>
      <c r="N2" s="22">
        <f>L2/M2</f>
        <v>0.69255225435814594</v>
      </c>
      <c r="O2" s="26">
        <v>762</v>
      </c>
      <c r="P2" s="31">
        <f>L2/O2</f>
        <v>100.14304461942257</v>
      </c>
      <c r="Q2" s="36" t="s">
        <v>27</v>
      </c>
      <c r="R2" s="41">
        <f>ABS(N11-N2)*100</f>
        <v>2.9452128820012691</v>
      </c>
      <c r="S2" t="s">
        <v>28</v>
      </c>
      <c r="T2" s="7">
        <v>6402</v>
      </c>
      <c r="V2" t="s">
        <v>29</v>
      </c>
      <c r="W2">
        <v>401</v>
      </c>
      <c r="AM2" s="2"/>
      <c r="AO2" s="2"/>
    </row>
    <row r="3" spans="1:48" x14ac:dyDescent="0.25">
      <c r="A3" t="s">
        <v>30</v>
      </c>
      <c r="B3" t="s">
        <v>31</v>
      </c>
      <c r="C3" s="17">
        <v>45729</v>
      </c>
      <c r="D3" s="7">
        <v>240000</v>
      </c>
      <c r="E3" t="s">
        <v>25</v>
      </c>
      <c r="F3" t="s">
        <v>32</v>
      </c>
      <c r="G3" s="7">
        <v>240000</v>
      </c>
      <c r="H3" s="7">
        <v>109000</v>
      </c>
      <c r="I3" s="12">
        <f>H3/G3*100</f>
        <v>45.416666666666664</v>
      </c>
      <c r="J3" s="7">
        <v>217294</v>
      </c>
      <c r="K3" s="7">
        <v>44490</v>
      </c>
      <c r="L3" s="7">
        <f>G3-K3</f>
        <v>195510</v>
      </c>
      <c r="M3" s="7">
        <v>230098.5390625</v>
      </c>
      <c r="N3" s="22">
        <f>L3/M3</f>
        <v>0.84967944949400587</v>
      </c>
      <c r="O3" s="26">
        <v>2100</v>
      </c>
      <c r="P3" s="31">
        <f>L3/O3</f>
        <v>93.1</v>
      </c>
      <c r="Q3" s="36" t="s">
        <v>27</v>
      </c>
      <c r="R3" s="41">
        <f>ABS(N11-N3)*100</f>
        <v>12.767506631584723</v>
      </c>
      <c r="S3" t="s">
        <v>33</v>
      </c>
      <c r="T3" s="7">
        <v>36432</v>
      </c>
      <c r="U3" t="s">
        <v>34</v>
      </c>
      <c r="V3" t="s">
        <v>29</v>
      </c>
      <c r="W3">
        <v>401</v>
      </c>
    </row>
    <row r="4" spans="1:48" x14ac:dyDescent="0.25">
      <c r="A4" t="s">
        <v>35</v>
      </c>
      <c r="B4" t="s">
        <v>31</v>
      </c>
      <c r="C4" s="17">
        <v>45729</v>
      </c>
      <c r="D4" s="7">
        <v>240000</v>
      </c>
      <c r="E4" t="s">
        <v>25</v>
      </c>
      <c r="F4" t="s">
        <v>32</v>
      </c>
      <c r="G4" s="7">
        <v>240000</v>
      </c>
      <c r="H4" s="7">
        <v>109000</v>
      </c>
      <c r="I4" s="12">
        <f>H4/G4*100</f>
        <v>45.416666666666664</v>
      </c>
      <c r="J4" s="7">
        <v>217294</v>
      </c>
      <c r="K4" s="7">
        <v>44490</v>
      </c>
      <c r="L4" s="7">
        <f>G4-K4</f>
        <v>195510</v>
      </c>
      <c r="M4" s="7">
        <v>230098.5390625</v>
      </c>
      <c r="N4" s="22">
        <f>L4/M4</f>
        <v>0.84967944949400587</v>
      </c>
      <c r="O4" s="26">
        <v>2100</v>
      </c>
      <c r="P4" s="31">
        <f>L4/O4</f>
        <v>93.1</v>
      </c>
      <c r="Q4" s="36" t="s">
        <v>27</v>
      </c>
      <c r="R4" s="41">
        <f>ABS(N11-N4)*100</f>
        <v>12.767506631584723</v>
      </c>
      <c r="S4" t="s">
        <v>33</v>
      </c>
      <c r="T4" s="7">
        <v>36432</v>
      </c>
      <c r="U4" t="s">
        <v>36</v>
      </c>
      <c r="V4" t="s">
        <v>29</v>
      </c>
      <c r="W4">
        <v>401</v>
      </c>
    </row>
    <row r="5" spans="1:48" x14ac:dyDescent="0.25">
      <c r="A5" t="s">
        <v>37</v>
      </c>
      <c r="B5" t="s">
        <v>38</v>
      </c>
      <c r="C5" s="17">
        <v>45729</v>
      </c>
      <c r="D5" s="7">
        <v>240000</v>
      </c>
      <c r="E5" t="s">
        <v>25</v>
      </c>
      <c r="F5" t="s">
        <v>32</v>
      </c>
      <c r="G5" s="7">
        <v>240000</v>
      </c>
      <c r="H5" s="7">
        <v>109000</v>
      </c>
      <c r="I5" s="12">
        <f>H5/G5*100</f>
        <v>45.416666666666664</v>
      </c>
      <c r="J5" s="7">
        <v>217294</v>
      </c>
      <c r="K5" s="7">
        <v>44490</v>
      </c>
      <c r="L5" s="7">
        <f>G5-K5</f>
        <v>195510</v>
      </c>
      <c r="M5" s="7">
        <v>230098.5390625</v>
      </c>
      <c r="N5" s="22">
        <f>L5/M5</f>
        <v>0.84967944949400587</v>
      </c>
      <c r="O5" s="26">
        <v>2100</v>
      </c>
      <c r="P5" s="31">
        <f>L5/O5</f>
        <v>93.1</v>
      </c>
      <c r="Q5" s="36" t="s">
        <v>27</v>
      </c>
      <c r="R5" s="41">
        <f>ABS(N11-N5)*100</f>
        <v>12.767506631584723</v>
      </c>
      <c r="S5" t="s">
        <v>33</v>
      </c>
      <c r="T5" s="7">
        <v>36432</v>
      </c>
      <c r="U5" t="s">
        <v>39</v>
      </c>
      <c r="V5" t="s">
        <v>29</v>
      </c>
      <c r="W5">
        <v>401</v>
      </c>
    </row>
    <row r="6" spans="1:48" x14ac:dyDescent="0.25">
      <c r="A6" t="s">
        <v>40</v>
      </c>
      <c r="B6" t="s">
        <v>41</v>
      </c>
      <c r="C6" s="17">
        <v>45548</v>
      </c>
      <c r="D6" s="7">
        <v>100000</v>
      </c>
      <c r="E6" t="s">
        <v>25</v>
      </c>
      <c r="F6" t="s">
        <v>26</v>
      </c>
      <c r="G6" s="7">
        <v>100000</v>
      </c>
      <c r="H6" s="7">
        <v>77100</v>
      </c>
      <c r="I6" s="12">
        <f>H6/G6*100</f>
        <v>77.100000000000009</v>
      </c>
      <c r="J6" s="7">
        <v>143320</v>
      </c>
      <c r="K6" s="7">
        <v>6402</v>
      </c>
      <c r="L6" s="7">
        <f>G6-K6</f>
        <v>93598</v>
      </c>
      <c r="M6" s="7">
        <v>174863.34375</v>
      </c>
      <c r="N6" s="22">
        <f>L6/M6</f>
        <v>0.53526369788407979</v>
      </c>
      <c r="O6" s="26">
        <v>2241</v>
      </c>
      <c r="P6" s="31">
        <f>L6/O6</f>
        <v>41.766175814368587</v>
      </c>
      <c r="Q6" s="36" t="s">
        <v>27</v>
      </c>
      <c r="R6" s="41">
        <f>ABS(N11-N6)*100</f>
        <v>18.674068529407883</v>
      </c>
      <c r="S6" t="s">
        <v>42</v>
      </c>
      <c r="T6" s="7">
        <v>6402</v>
      </c>
      <c r="V6" t="s">
        <v>29</v>
      </c>
      <c r="W6">
        <v>401</v>
      </c>
    </row>
    <row r="7" spans="1:48" x14ac:dyDescent="0.25">
      <c r="A7" t="s">
        <v>43</v>
      </c>
      <c r="B7" t="s">
        <v>44</v>
      </c>
      <c r="C7" s="17">
        <v>45198</v>
      </c>
      <c r="D7" s="7">
        <v>30000</v>
      </c>
      <c r="E7" t="s">
        <v>45</v>
      </c>
      <c r="F7" t="s">
        <v>26</v>
      </c>
      <c r="G7" s="7">
        <v>30000</v>
      </c>
      <c r="H7" s="7">
        <v>17900</v>
      </c>
      <c r="I7" s="12">
        <f>H7/G7*100</f>
        <v>59.666666666666671</v>
      </c>
      <c r="J7" s="7">
        <v>39684</v>
      </c>
      <c r="K7" s="7">
        <v>6402</v>
      </c>
      <c r="L7" s="7">
        <f>G7-K7</f>
        <v>23598</v>
      </c>
      <c r="M7" s="7">
        <v>42505.74609375</v>
      </c>
      <c r="N7" s="22">
        <f>L7/M7</f>
        <v>0.55517199834470909</v>
      </c>
      <c r="O7" s="26">
        <v>816</v>
      </c>
      <c r="P7" s="31">
        <f>L7/O7</f>
        <v>28.919117647058822</v>
      </c>
      <c r="Q7" s="36" t="s">
        <v>27</v>
      </c>
      <c r="R7" s="41">
        <f>ABS(N11-N7)*100</f>
        <v>16.683238483344955</v>
      </c>
      <c r="S7" t="s">
        <v>46</v>
      </c>
      <c r="T7" s="7">
        <v>6402</v>
      </c>
      <c r="V7" t="s">
        <v>29</v>
      </c>
      <c r="W7">
        <v>401</v>
      </c>
    </row>
    <row r="8" spans="1:48" ht="15.75" thickBot="1" x14ac:dyDescent="0.3">
      <c r="Q8" s="36"/>
    </row>
    <row r="9" spans="1:48" ht="15.75" thickTop="1" x14ac:dyDescent="0.25">
      <c r="A9" s="3"/>
      <c r="B9" s="3"/>
      <c r="C9" s="18" t="s">
        <v>51</v>
      </c>
      <c r="D9" s="8">
        <f>+SUM(D2:D8)</f>
        <v>938000</v>
      </c>
      <c r="E9" s="3"/>
      <c r="F9" s="3"/>
      <c r="G9" s="8">
        <f>+SUM(G2:G8)</f>
        <v>938000</v>
      </c>
      <c r="H9" s="8">
        <f>+SUM(H2:H8)</f>
        <v>471900</v>
      </c>
      <c r="I9" s="13"/>
      <c r="J9" s="8">
        <f>+SUM(J2:J8)</f>
        <v>932852</v>
      </c>
      <c r="K9" s="8"/>
      <c r="L9" s="8">
        <f>+SUM(L2:L8)</f>
        <v>780035</v>
      </c>
      <c r="M9" s="8">
        <f>+SUM(M2:M8)</f>
        <v>1017849.89453125</v>
      </c>
      <c r="N9" s="23"/>
      <c r="O9" s="27"/>
      <c r="P9" s="32">
        <f>AVERAGE(P2:P8)</f>
        <v>75.021389680141667</v>
      </c>
      <c r="Q9" s="37"/>
      <c r="R9" s="42">
        <f>ABS(N11-N10)*100</f>
        <v>4.4351249603263643</v>
      </c>
      <c r="S9" s="3"/>
      <c r="T9" s="8"/>
      <c r="U9" s="3"/>
      <c r="V9" s="3"/>
      <c r="W9" s="3"/>
    </row>
    <row r="10" spans="1:48" x14ac:dyDescent="0.25">
      <c r="A10" s="4"/>
      <c r="B10" s="4"/>
      <c r="C10" s="19"/>
      <c r="D10" s="9"/>
      <c r="E10" s="4"/>
      <c r="F10" s="4"/>
      <c r="G10" s="9"/>
      <c r="H10" s="9" t="s">
        <v>52</v>
      </c>
      <c r="I10" s="14">
        <f>H9/G9*100</f>
        <v>50.309168443496802</v>
      </c>
      <c r="J10" s="9"/>
      <c r="K10" s="9"/>
      <c r="L10" s="9"/>
      <c r="M10" s="9" t="s">
        <v>53</v>
      </c>
      <c r="N10" s="46">
        <f>L9/M9</f>
        <v>0.76635563278142227</v>
      </c>
      <c r="O10" s="28"/>
      <c r="P10" s="33" t="s">
        <v>54</v>
      </c>
      <c r="Q10" s="38">
        <f>STDEV(N2:N8)</f>
        <v>0.14998354825887955</v>
      </c>
      <c r="R10" s="43"/>
      <c r="S10" s="4"/>
      <c r="T10" s="9"/>
      <c r="U10" s="4"/>
      <c r="V10" s="4"/>
      <c r="W10" s="4"/>
    </row>
    <row r="11" spans="1:48" x14ac:dyDescent="0.25">
      <c r="A11" s="5"/>
      <c r="B11" s="5"/>
      <c r="C11" s="20"/>
      <c r="D11" s="10"/>
      <c r="E11" s="5"/>
      <c r="F11" s="5"/>
      <c r="G11" s="10"/>
      <c r="H11" s="10" t="s">
        <v>55</v>
      </c>
      <c r="I11" s="15">
        <f>STDEV(I2:I8)</f>
        <v>12.55867136712715</v>
      </c>
      <c r="J11" s="10"/>
      <c r="K11" s="10"/>
      <c r="L11" s="10"/>
      <c r="M11" s="10" t="s">
        <v>56</v>
      </c>
      <c r="N11" s="24">
        <f>AVERAGE(N2:N8)</f>
        <v>0.72200438317815863</v>
      </c>
      <c r="O11" s="29"/>
      <c r="P11" s="34" t="s">
        <v>57</v>
      </c>
      <c r="Q11" s="45">
        <f>AVERAGE(R2:R8)</f>
        <v>12.767506631584714</v>
      </c>
      <c r="R11" s="44" t="s">
        <v>58</v>
      </c>
      <c r="S11" s="5">
        <f>+(Q11/N11)</f>
        <v>17.683419836572185</v>
      </c>
      <c r="T11" s="10"/>
      <c r="U11" s="5"/>
      <c r="V11" s="5"/>
      <c r="W11" s="5"/>
    </row>
    <row r="14" spans="1:48" x14ac:dyDescent="0.25">
      <c r="A14" t="s">
        <v>47</v>
      </c>
      <c r="B14" t="s">
        <v>48</v>
      </c>
      <c r="C14" s="17">
        <v>45342</v>
      </c>
      <c r="D14" s="7">
        <v>120000</v>
      </c>
      <c r="E14" t="s">
        <v>49</v>
      </c>
      <c r="F14" t="s">
        <v>26</v>
      </c>
      <c r="G14" s="7">
        <v>120000</v>
      </c>
      <c r="H14" s="7">
        <v>114100</v>
      </c>
      <c r="I14" s="12">
        <f>H14/G14*100</f>
        <v>95.083333333333329</v>
      </c>
      <c r="J14" s="7">
        <v>220151</v>
      </c>
      <c r="K14" s="7">
        <v>173518</v>
      </c>
      <c r="L14" s="7">
        <f>G14-K14</f>
        <v>-53518</v>
      </c>
      <c r="M14" s="7">
        <v>55647.97265625</v>
      </c>
      <c r="N14" s="22">
        <f>L14/M14</f>
        <v>-0.96172416433915175</v>
      </c>
      <c r="O14" s="26">
        <v>576</v>
      </c>
      <c r="P14" s="31">
        <f>L14/O14</f>
        <v>-92.913194444444443</v>
      </c>
      <c r="Q14" s="36" t="s">
        <v>27</v>
      </c>
      <c r="R14" s="41">
        <f>ABS(N17-N14)*100</f>
        <v>96.172416433915174</v>
      </c>
      <c r="S14" t="s">
        <v>33</v>
      </c>
      <c r="T14" s="7">
        <v>23294</v>
      </c>
      <c r="U14" t="s">
        <v>50</v>
      </c>
      <c r="V14" t="s">
        <v>29</v>
      </c>
      <c r="W14">
        <v>401</v>
      </c>
    </row>
  </sheetData>
  <conditionalFormatting sqref="A2:W8 A14:W14">
    <cfRule type="expression" dxfId="1" priority="3" stopIfTrue="1">
      <formula>MOD(ROW(),4)&gt;1</formula>
    </cfRule>
    <cfRule type="expression" dxfId="0" priority="4" stopIfTrue="1">
      <formula>MOD(ROW(),4)&lt;2</formula>
    </cfRule>
  </conditionalFormatting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92E22-F3F1-40E5-9534-6AF3A9ACB0B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E.C.F.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 WatertownTownship</dc:creator>
  <cp:lastModifiedBy>assessor WatertownTownship</cp:lastModifiedBy>
  <dcterms:created xsi:type="dcterms:W3CDTF">2026-02-03T19:59:40Z</dcterms:created>
  <dcterms:modified xsi:type="dcterms:W3CDTF">2026-02-03T20:02:12Z</dcterms:modified>
</cp:coreProperties>
</file>